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4" yWindow="2748" windowWidth="15480" windowHeight="5472" tabRatio="917" firstSheet="36" activeTab="44"/>
  </bookViews>
  <sheets>
    <sheet name="садржај" sheetId="1" r:id="rId1"/>
    <sheet name="леталитет" sheetId="2" r:id="rId2"/>
    <sheet name="обдукције" sheetId="3" r:id="rId3"/>
    <sheet name="дужина лечења" sheetId="4" r:id="rId4"/>
    <sheet name="сестринска нега" sheetId="5" r:id="rId5"/>
    <sheet name="интерна леталитет" sheetId="6" r:id="rId6"/>
    <sheet name="интерна обдукције" sheetId="7" r:id="rId7"/>
    <sheet name="интерна дужина лечења" sheetId="8" r:id="rId8"/>
    <sheet name="педијатрија леталитет" sheetId="9" r:id="rId9"/>
    <sheet name="педијатрија обдукције" sheetId="10" r:id="rId10"/>
    <sheet name="педијатрија дужина лечења" sheetId="11" r:id="rId11"/>
    <sheet name="гин леталитет" sheetId="12" r:id="rId12"/>
    <sheet name="гин дужина лечења" sheetId="13" r:id="rId13"/>
    <sheet name="гин обдукције" sheetId="14" r:id="rId14"/>
    <sheet name="хирургија леталитет" sheetId="15" r:id="rId15"/>
    <sheet name="хирургија обдукције" sheetId="16" r:id="rId16"/>
    <sheet name="хирургија дужина лечења" sheetId="17" r:id="rId17"/>
    <sheet name="преоперативни дани" sheetId="18" r:id="rId18"/>
    <sheet name="пацијенти који су добили сепсу" sheetId="19" r:id="rId19"/>
    <sheet name="инфаркт" sheetId="20" r:id="rId20"/>
    <sheet name="цви" sheetId="21" r:id="rId21"/>
    <sheet name="царски рез и партнер" sheetId="22" r:id="rId22"/>
    <sheet name="повреде породиља и деце" sheetId="23" r:id="rId23"/>
    <sheet name="труднице и деца умрли " sheetId="24" r:id="rId24"/>
    <sheet name="ургентна" sheetId="25" r:id="rId25"/>
    <sheet name="збрињавање траума" sheetId="26" r:id="rId26"/>
    <sheet name="безбедност" sheetId="27" r:id="rId27"/>
    <sheet name="безбедност у хирургији" sheetId="28" r:id="rId28"/>
    <sheet name="болничке инфекције" sheetId="29" r:id="rId29"/>
    <sheet name="инфекције оп места 1" sheetId="30" r:id="rId30"/>
    <sheet name="инфекције оп места 2" sheetId="31" r:id="rId31"/>
    <sheet name="стерилизација" sheetId="32" r:id="rId32"/>
    <sheet name="специјалистички" sheetId="33" r:id="rId33"/>
    <sheet name="интерна спец" sheetId="34" r:id="rId34"/>
    <sheet name="хирургија спец" sheetId="35" r:id="rId35"/>
    <sheet name="педијатрија спец" sheetId="36" r:id="rId36"/>
    <sheet name="гин спец" sheetId="37" r:id="rId37"/>
    <sheet name="психијатрија спец" sheetId="38" r:id="rId38"/>
    <sheet name="стр усавршавање" sheetId="39" r:id="rId39"/>
    <sheet name="листе чекања (2)" sheetId="40" r:id="rId40"/>
    <sheet name="прикупљање крви" sheetId="41" r:id="rId41"/>
    <sheet name="компоненте крви" sheetId="42" r:id="rId42"/>
    <sheet name="комисија" sheetId="43" r:id="rId43"/>
    <sheet name="унапређење" sheetId="44" r:id="rId44"/>
    <sheet name="приговори" sheetId="45" r:id="rId45"/>
  </sheets>
  <definedNames>
    <definedName name="_xlnm.Print_Area" localSheetId="26">'безбедност'!$A$1:$J$34</definedName>
    <definedName name="_xlnm.Print_Area" localSheetId="27">'безбедност у хирургији'!$A$1:$K$19</definedName>
    <definedName name="_xlnm.Print_Area" localSheetId="28">'болничке инфекције'!$A$1:$E$27</definedName>
    <definedName name="_xlnm.Print_Area" localSheetId="12">'гин дужина лечења'!$A$1:$J$20</definedName>
    <definedName name="_xlnm.Print_Area" localSheetId="11">'гин леталитет'!$A$1:$G$15</definedName>
    <definedName name="_xlnm.Print_Area" localSheetId="7">'интерна дужина лечења'!$A$1:$J$28</definedName>
    <definedName name="_xlnm.Print_Area" localSheetId="29">'инфекције оп места 1'!$A$1:$E$41</definedName>
    <definedName name="_xlnm.Print_Area" localSheetId="30">'инфекције оп места 2'!$A$1:$E$42</definedName>
    <definedName name="_xlnm.Print_Area" localSheetId="42">'комисија'!$A$1:$U$39</definedName>
    <definedName name="_xlnm.Print_Area" localSheetId="41">'компоненте крви'!$A$1:$E$16</definedName>
    <definedName name="_xlnm.Print_Area" localSheetId="1">'леталитет'!$A$1:$G$36</definedName>
    <definedName name="_xlnm.Print_Area" localSheetId="39">'листе чекања (2)'!$A$1:$J$75</definedName>
    <definedName name="_xlnm.Print_Area" localSheetId="2">'обдукције'!$A$1:$H$36</definedName>
    <definedName name="_xlnm.Print_Area" localSheetId="10">'педијатрија дужина лечења'!$A$1:$J$20</definedName>
    <definedName name="_xlnm.Print_Area" localSheetId="8">'педијатрија леталитет'!$A$1:$G$21</definedName>
    <definedName name="_xlnm.Print_Area" localSheetId="9">'педијатрија обдукције'!$A$1:$I$21</definedName>
    <definedName name="_xlnm.Print_Area" localSheetId="17">'преоперативни дани'!$A$1:$H$20</definedName>
    <definedName name="_xlnm.Print_Area" localSheetId="44">'приговори'!$A$1:$K$34</definedName>
    <definedName name="_xlnm.Print_Area" localSheetId="37">'психијатрија спец'!$A$1:$M$15</definedName>
    <definedName name="_xlnm.Print_Area" localSheetId="4">'сестринска нега'!$A$1:$G$33</definedName>
    <definedName name="_xlnm.Print_Area" localSheetId="32">'специјалистички'!$A$1:$M$33</definedName>
    <definedName name="_xlnm.Print_Area" localSheetId="38">'стр усавршавање'!$A$1:$H$33</definedName>
    <definedName name="_xlnm.Print_Area" localSheetId="43">'унапређење'!$A$1:$P$31</definedName>
    <definedName name="_xlnm.Print_Area" localSheetId="24">'ургентна'!$A$1:$H$15</definedName>
    <definedName name="_xlnm.Print_Area" localSheetId="15">'хирургија обдукције'!$A$1:$H$21</definedName>
    <definedName name="_xlnm.Print_Area" localSheetId="21">'царски рез и партнер'!$A$1:$I$14</definedName>
  </definedNames>
  <calcPr fullCalcOnLoad="1"/>
</workbook>
</file>

<file path=xl/comments5.xml><?xml version="1.0" encoding="utf-8"?>
<comments xmlns="http://schemas.openxmlformats.org/spreadsheetml/2006/main">
  <authors>
    <author>danijela.kuljanin</author>
  </authors>
  <commentList>
    <comment ref="E12" authorId="0">
      <text>
        <r>
          <rPr>
            <b/>
            <sz val="8"/>
            <rFont val="Tahoma"/>
            <family val="0"/>
          </rPr>
          <t>danijela.kuljanin:</t>
        </r>
        <r>
          <rPr>
            <sz val="8"/>
            <rFont val="Tahoma"/>
            <family val="0"/>
          </rPr>
          <t xml:space="preserve">
da li su to prijave za halobebu
</t>
        </r>
      </text>
    </comment>
  </commentList>
</comments>
</file>

<file path=xl/sharedStrings.xml><?xml version="1.0" encoding="utf-8"?>
<sst xmlns="http://schemas.openxmlformats.org/spreadsheetml/2006/main" count="1863" uniqueCount="601">
  <si>
    <t>**КБЦ " Бежанијска коса " - укупан број умрлих је већи  у односу на табелу 3, за 6 пацијената који су умрли пре него што им је отворена историја болести на хитном пријему, а за које је тражена обдукција</t>
  </si>
  <si>
    <t xml:space="preserve"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ЗА  2012. ГОДИНУ </t>
  </si>
  <si>
    <t>ИЗВЕШТАЈ О ПРОСЕЧНОМ БРОЈУ ПРЕОПЕРАТИВНИХ ДАНА ЛЕЧЕЊА И ОПЕРИСАНИХ ПАЦИЈЕНАТА ПО ХИРУРГУ У  БОЛНИЦАМА У БЕОГРАДУ  ЗА 2012. ГОДИНУ</t>
  </si>
  <si>
    <t xml:space="preserve"> ИЗВЕШТАЈ О ЛЕТАЛИТЕТУ ОПЕРИСАНИХ ПАЦИЈЕНАТА, О ПАЦИЈЕНТИМА КОЈИ СУ ДОБИЛИ СЕПСУ ПОСЛЕ ОПЕРАЦИЈЕ И О ПАЦИЈЕНТИМА КОЈИ СУ УМРЛИ У ТОКУ И ПОСЛЕ АПЕНДЕКТОМИЈЕ И ХОЛЕЦИСТЕКТОМИЈЕ У БОЛНИЦАМА У БЕОГРАДУ ЗА 2012. ГОДИНУ</t>
  </si>
  <si>
    <t>ИЗВЕШТАЈ О ПОКАЗАТЕЉИМА КВАЛИТЕТА ЗДРАВСТВЕНЕ ЗАШТИТЕ ПАЦИЈЕНАТА СА АКУТНИМ ИНФАРКТОМ МИОКАРДА ЗА 2012. ГОДИНУ</t>
  </si>
  <si>
    <t xml:space="preserve">ИЗВЕШТАЈ О ПОКАЗАТЕЉИМА КВАЛИТЕТА ЗДРАВСТВЕНЕ ЗАШТИТЕ ПАЦИЈЕНАТА СА ЦЕРЕБРОВАСКУЛАРНИМ ИНСУЛТОМ 
ЗА  2012. ГОДИНУ </t>
  </si>
  <si>
    <t xml:space="preserve"> ИЗВЕШТАЈ О БРОЈУ ПОРОЂАЈА ОБАВЉЕНИХ ЦАРСКИМ РЕЗОМ, У ЕПИДУРАЛНОЈ АНЕСТЕЗИЈИ И ПОРОЂАЈА ОБАВЉЕНИХ 
                          УЗ ПРИСУСТВО ПАРТНЕРА ИЛИ ЧЛАНА ПОРОДИЦЕ ЗА 2012. ГОДИНУ</t>
  </si>
  <si>
    <t>ИЗВЕШТАЈ О ПРОЦЕНТУ ПОРОДИЉА И НОВОРОЂЕНЧАДИ КОЈИ СУ ИМАЛИ ПОВРЕДУ ТОКОМ ПОРОЂАЈА И РАЂАЊА И О ПРОСЕЧНОЈ ДУЖИНИ БОЛНИЧКОГ ЛЕЧЕЊА ЗА НОРМАЛАН ПОРОЂАЈ ЗА 2012. ГОДИНУ</t>
  </si>
  <si>
    <r>
      <t xml:space="preserve"> ИЗВЕШТАЈ О БРОЈУ ТРУДНИЦА / ПОРОДИЉА И НОВОРОЂЕНЧАДИ КОЈИ СУ УМРЛИ ТОКОМ ХОСПИТАЛИЗАЦИЈЕ 
 И О УКЉУЧЕНОСТИ ПОРОДИЛИШТА У ПРОГРАМ </t>
    </r>
    <r>
      <rPr>
        <sz val="12"/>
        <rFont val="Arial Narrow"/>
        <family val="2"/>
      </rPr>
      <t>"</t>
    </r>
    <r>
      <rPr>
        <b/>
        <sz val="12"/>
        <rFont val="Arial Narrow"/>
        <family val="2"/>
      </rPr>
      <t>БОЛНИЦА-ПРИЈАТЕЉ БЕБА" ЗА ПЕРИОД  2012. ГОДИНЕ</t>
    </r>
  </si>
  <si>
    <t>УКЉУЧЕНОСТ ПОРОДИЛИШТА У ПРОГРАМ "БОЛНИЦА ПРИЈАТЕЉ БЕБА"</t>
  </si>
  <si>
    <t>ИЗВЕШТАЈ О ПРОСЕЧНОЈ ДУЖИНИ ЧЕКАЊА НА ПРЕГЛЕД ХИТНИХ ПАЦИЈЕНАТА И УСПЕШНО СПРОВЕДЕНИМ КАРДИОПУЛМОНАЛНИМ РЕАНИМАЦИЈАМА  ЗА 2012. ГОДИНУ</t>
  </si>
  <si>
    <t>КБЦ "Земун" и Универзитетска дечја клиника немају техничке могућности да евидентирају просечну дужину чекања на преглед у минутама.</t>
  </si>
  <si>
    <t xml:space="preserve"> ИЗВЕШТАЈ О ПОСТОЈАЊУ ПРОТОКОЛА ЗА ЗБРИЊАВАЊЕ ТЕШКИХ МУЛТИПЛИХ ТРАУМА У ПИСАНОЈ ФОРМИ У БОЛНИЦАМА У БЕОГРАДУ ЗА 2012. ГОДИНУ</t>
  </si>
  <si>
    <t>ПОСТОЈАЊЕ ПРОТОКОЛА ЗА ЗБРИЊАВАЊЕ ТЕШКИХ МУЛТИПЛИХ ТРАУМА</t>
  </si>
  <si>
    <t>НЕ ЗБРИЊАВАЈУ ТЕШКЕ МУЛТИПЛЕ ТРАУМЕ</t>
  </si>
  <si>
    <t xml:space="preserve"> ИЗВЕШТАЈ О ПАДОВИМА, ДЕКУБИТУСИМА И ТРОМБОЕМБОЛИЈСКИМ КОМПЛИКАЦИЈАМА ПАЦИЈЕНАТА У БОЛНИЦАМА У БЕОГРАДУ  ЗА 2012. ГОДИНУ</t>
  </si>
  <si>
    <t xml:space="preserve"> ИЗВЕШТАЈ О БОЛНИЧКИМ ИНФЕКЦИЈАМА НА ЈЕДИНИЦИ ИНТЕНЗИВНЕ
 НЕГЕ У БОЛНИЦАМА У БЕОГРАДУ ЗА 2012. ГОДИНУ</t>
  </si>
  <si>
    <t>БРОЈ ХОСПИТАЛИЗОВАНИХ ПАЦИЈЕНАТА НА ЈЕДИНИЦИ ИНТЕНЗИВНЕ НЕГЕ</t>
  </si>
  <si>
    <t>ИЗВЕШТАЈ О СТОПИ ИНЦИДЕНЦИЈЕ ИНФЕКЦИЈА ОПЕРАТИВНОГ МЕСТА*  ЗА 2012. ГОДИНУ</t>
  </si>
  <si>
    <t>ИЗВЕШТАЈ О СТОПИ ИНЦИДЕНЦИЈЕ ИНФЕКЦИЈА ОПЕРАТИВНОГ МЕСТА* ЗА 2012. ГОДИНУ</t>
  </si>
  <si>
    <t>ИЗВЕШТАЈ О БИОЛОШКОЈ КОНТРОЛИ СТЕРИЛИЗАЦИЈЕ У БОЛНИЦАМА У БЕОГРАДУ ЗА 2012. ГОДИНУ</t>
  </si>
  <si>
    <t>ИЗВЕШТАЈ О СТИЦАЊУ И ОБНОВИ ЗНАЊА И ВЕШТИНА ЗАПОСЛЕНИХ У БОЛНИЦАМА У БЕОГРАДУ ЗА 2012. ГОДИНУ</t>
  </si>
  <si>
    <t>ИЗВЕШТАЈ О ПРИКУПЉАЊУ И ИЗДАВАЊУ КРВИ У БОЛНИЦАМА У БЕОГРАДУ ЗА 2012. ГОДИНУ</t>
  </si>
  <si>
    <t xml:space="preserve">ИЗВЕШТАЈ О КОНТРОЛИ КВАЛИТЕТА КОМПОНЕНТИ КРВИ У БОЛНИЦАМА У БЕОГРАДУ ЗА 2012. ГОДИНУ                </t>
  </si>
  <si>
    <t>КЛИНИКА ЗА ПСИХИЈ. БОЛ. "ДР Л. ЛАЗАРЕВИЋ"</t>
  </si>
  <si>
    <t xml:space="preserve"> ИЗВЕШТАЈ О БРОЈУ ПОДНЕТИХ ПРИГОВОРА У БОЛНИЦАМА У БЕОГРАДУ ЗА 2012. ГОД.</t>
  </si>
  <si>
    <t>КЛИНИКА ЗА ПСИХ. БОЛЕСТИ "ДР Л. ЛАЗАРЕВИЋ"</t>
  </si>
  <si>
    <t xml:space="preserve"> ИЗВЕШТАЈ О ПРОЦЕНТУ ПАЦИЈЕНАТА КОЈИ СЕ ПРАТЕ ПО ПРОЦЕСУ ЗДРАВСТВЕНЕ НЕГЕ И СЕСТРИНСКИХ ОТПУСНИХ ПИСАМА ПАТРОНАЖНОЈ СЛУЖБИ ЗА 2012. ГОДИНУ</t>
  </si>
  <si>
    <r>
      <t>ГАК "НАРОДНИ ФРОНТ"</t>
    </r>
    <r>
      <rPr>
        <b/>
        <sz val="8"/>
        <rFont val="Arial"/>
        <family val="0"/>
      </rPr>
      <t>*</t>
    </r>
  </si>
  <si>
    <t>СТОПА
 ЛЕТАЛИТЕТА</t>
  </si>
  <si>
    <r>
      <t xml:space="preserve">БРОЈ ИСПИСАНИХ БОЛЕСНИКА СА ДИЈАГНОЗОМ </t>
    </r>
    <r>
      <rPr>
        <b/>
        <i/>
        <sz val="8"/>
        <rFont val="Arial Narrow"/>
        <family val="2"/>
      </rPr>
      <t>ЦВИ</t>
    </r>
  </si>
  <si>
    <r>
      <t xml:space="preserve">БРОЈ УМРЛИХ ОД </t>
    </r>
    <r>
      <rPr>
        <b/>
        <i/>
        <sz val="8"/>
        <rFont val="Arial Narrow"/>
        <family val="2"/>
      </rPr>
      <t>ЦВИ</t>
    </r>
    <r>
      <rPr>
        <b/>
        <sz val="8"/>
        <rFont val="Arial Narrow"/>
        <family val="2"/>
      </rPr>
      <t xml:space="preserve"> У ТОКУ ПРВИХ 48 САТИ ОД ПРИЈЕМА У БОЛНИЦУ</t>
    </r>
  </si>
  <si>
    <r>
      <t xml:space="preserve">УКУПАН БРОЈ УМРЛИХ ОД </t>
    </r>
    <r>
      <rPr>
        <b/>
        <i/>
        <sz val="8"/>
        <rFont val="Arial Narrow"/>
        <family val="2"/>
      </rPr>
      <t>ЦВИ</t>
    </r>
  </si>
  <si>
    <r>
      <t xml:space="preserve">СТОПА ЛЕТАЛИТЕТА ЗА </t>
    </r>
    <r>
      <rPr>
        <b/>
        <i/>
        <sz val="8"/>
        <rFont val="Arial Narrow"/>
        <family val="2"/>
      </rPr>
      <t>ЦВИ</t>
    </r>
  </si>
  <si>
    <r>
      <t xml:space="preserve">ПРОЦЕНАТ УМРЛИХ ОД </t>
    </r>
    <r>
      <rPr>
        <b/>
        <i/>
        <sz val="8"/>
        <rFont val="Arial Narrow"/>
        <family val="2"/>
      </rPr>
      <t>ЦВИ</t>
    </r>
    <r>
      <rPr>
        <b/>
        <sz val="8"/>
        <rFont val="Arial Narrow"/>
        <family val="2"/>
      </rPr>
      <t xml:space="preserve"> У ТОКУ ПРВИХ 48 САТИ ОД ПРИЈЕМА У БОЛНИЦУ</t>
    </r>
  </si>
  <si>
    <r>
      <t xml:space="preserve">БРОЈ ДАНА БОЛНИЧКОГ ЛЕЧЕЊА ЗА </t>
    </r>
    <r>
      <rPr>
        <b/>
        <i/>
        <sz val="8"/>
        <rFont val="Arial Narrow"/>
        <family val="2"/>
      </rPr>
      <t>ЦВИ</t>
    </r>
  </si>
  <si>
    <r>
      <t xml:space="preserve">ПРОСЕЧНА ДУЖИНА БОЛНИЧКОГ ЛЕЧЕЊА ЗА </t>
    </r>
    <r>
      <rPr>
        <b/>
        <i/>
        <sz val="8"/>
        <rFont val="Arial Narrow"/>
        <family val="2"/>
      </rPr>
      <t>ЦВИ</t>
    </r>
  </si>
  <si>
    <t>БРОЈ 
ПОРОЂАЈА</t>
  </si>
  <si>
    <t>ИЗВЕШТАЈ О ПОКАЗАТЕЉИМА БЕЗБЕДНОСТИ ПАЦИЈЕНАТА У ХИРУРГИЈИ У БОЛНИЦАМА У БЕОГРАДУ ЗА ПЕРИОД  2012. ГОДИНЕ</t>
  </si>
  <si>
    <r>
      <t>* Остале болнице које имају хирургију нису доставиле</t>
    </r>
    <r>
      <rPr>
        <sz val="8"/>
        <color indexed="8"/>
        <rFont val="Arial Narrow"/>
        <family val="2"/>
      </rPr>
      <t xml:space="preserve"> податке</t>
    </r>
    <r>
      <rPr>
        <sz val="8"/>
        <color indexed="10"/>
        <rFont val="Arial Narrow"/>
        <family val="2"/>
      </rPr>
      <t>.</t>
    </r>
  </si>
  <si>
    <t>УКУПАН БРОЈ ЗАКАЗАНИХ
 ПРЕГЛЕДА</t>
  </si>
  <si>
    <t>УКУПАН БРОЈ 
ПРВИХ ПРЕГЛЕДА</t>
  </si>
  <si>
    <t>УКУПАН БРОЈ 
ПРЕГЛЕДА</t>
  </si>
  <si>
    <t>ПОКАЗАТЕЉИ КВАЛИТЕТА  ВОЂЕЊА ЛИСТА ЧЕКАЊА У БОЛНИЦАМА У БЕОГРАДУ ЗА ИЗАБРАНЕ ПРОЦЕДУРЕ / ИНТЕРВЕНЦИЈЕ  У 2012. ГОДИНИ</t>
  </si>
  <si>
    <t>Извештај о броју трудница / породиља и новорођенчади који су умрли током хоспитализације и о укључености  породилишта у програм "болница-пријатељ беба"</t>
  </si>
  <si>
    <t>Извештај о просечној дужини чекања на преглед хитних пацијената и успешно спроведеним кардиопулмоналним реанимацијама</t>
  </si>
  <si>
    <t>Табела бр 24</t>
  </si>
  <si>
    <t>Извештај о постојању протокола за збрињавање тешких мултиплих траума у писаној форми у болницама у Београду</t>
  </si>
  <si>
    <t>Табела бр 25</t>
  </si>
  <si>
    <t xml:space="preserve">Табела бр 6 </t>
  </si>
  <si>
    <t>БРОЈ ЗАПОСЛЕНИХ КОЈИ СУ УЧЕСТВОВАЛИ У ОБНОВИ ЗНАЊА И ВЕШТИНА О ТРОШКУ УСТАНОВЕ</t>
  </si>
  <si>
    <t>% ЗАПОСЛЕНИХ КОЈИ СУ УЧЕСТВОВАЛИ У ОБНОВИ ЗНАЊА И ВЕШТИНА О ТРОШКУ УСТАНОВЕ</t>
  </si>
  <si>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</si>
  <si>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</si>
  <si>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</si>
  <si>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</si>
  <si>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</si>
  <si>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</si>
  <si>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</si>
  <si>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</si>
  <si>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БРОЈ ИСПИСАНИХ БОЛЕСНИКА</t>
  </si>
  <si>
    <t>ИНСТИТУТ ЗА НЕОНАТОЛОГИЈУ</t>
  </si>
  <si>
    <t>ИНСТИТУТ ЗА РЕХАБИЛИТАЦИЈУ</t>
  </si>
  <si>
    <t>СТОПА ЛЕТАЛИТЕТА</t>
  </si>
  <si>
    <t>Ред.    бр.</t>
  </si>
  <si>
    <t>БРОЈ ДАНА БОЛНИЧКОГ ЛЕЧЕЊА</t>
  </si>
  <si>
    <t>ИНСТИТУТ ЗА КАРДИОВАСКУЛАРНЕ БОЛЕСТИ "ДЕДИЊЕ"</t>
  </si>
  <si>
    <t>ПРОСЕЧНА ДУЖИНА БОЛНИЧКОГ ЛЕЧЕЊА</t>
  </si>
  <si>
    <t>УКУПНО ЗА УСТАНОВУ</t>
  </si>
  <si>
    <t>БРОЈ УМРЛИХ У ТОКУ ПРВИХ 48 САТИ ОД ПРИЈЕМА У БОЛНИЦУ</t>
  </si>
  <si>
    <t>УКУПАН БРОЈ УМРЛИХ</t>
  </si>
  <si>
    <t>ПРОЦЕНАТ УМРЛИХ У ТОКУ ПРВИХ 48 САТИ ОД ПРИЈЕМА У БОЛНИЦУ</t>
  </si>
  <si>
    <t>СПЕЦИЈАЛНА БОЛНИЦА ЗА БОЛЕСТИ ЗАВИСНОСТИ</t>
  </si>
  <si>
    <t>СПЕЦ.БОЛ.ЗА ЦЕРЕБРАЛНУ ПАРАЛИЗУ И  РАЗВОЈНУ НЕУРОЛОГИЈУ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</si>
  <si>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</si>
  <si>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</si>
  <si>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</si>
  <si>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</si>
  <si>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ЕНДЕМСКУ НЕФРОПАТИЈУ  ЛАЗАРЕВАЦ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</si>
  <si>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</si>
  <si>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</si>
  <si>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</si>
  <si>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</si>
  <si>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</si>
  <si>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(ниво установе)</t>
  </si>
  <si>
    <t>УКУПАН БРОЈ УМРЛИХ УПУЋЕНИХ НА ОБДУКЦИЈУ</t>
  </si>
  <si>
    <t>БРОЈ КЛИНИЧКИХ ДИЈАГНОЗА УЗРОКА СМРТИ КОЈЕ СУ ПОТВРЂЕНЕ ОБДУКЦИЈОМ</t>
  </si>
  <si>
    <t>ПРОЦЕНАТ ПОДУДАРНОСТИ КЛИНИЧКИХ И ОБДУКЦИОНИХ ДИЈАГНОЗА</t>
  </si>
  <si>
    <t>ПРОЦЕНАТ ОБДУКОВАНИХ</t>
  </si>
  <si>
    <t>СПЕЦИЈАЛНА БОЛНИЦА ЗА ЦЕРЕБРОВАСКУЛАРНЕ БОЛЕСТИ "СВЕТИ САВА"</t>
  </si>
  <si>
    <t>СПЕЦИЈАЛНА БОЛИЦАЗА ЦЕРЕБРАЛНУ ПАРАЛИЗУ И  РАЗВОЈНУ НЕУРОЛОГИЈУ</t>
  </si>
  <si>
    <t>СПЕЦИЈАЛНА БОЛНИЦАЗА ЦЕРЕБРАЛНУ ПАРАЛИЗУ И  РАЗВОЈНУ НЕУРОЛОГИЈУ</t>
  </si>
  <si>
    <t>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</si>
  <si>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(интернистичке гране медицине)</t>
  </si>
  <si>
    <t>ЗАВОД ЗА ПСИХОФИЗИОЛОШКЕ ПОРЕМЕЋАЈЕ И ГОВОРНУ ПАТОЛОГИЈУ</t>
  </si>
  <si>
    <t>* Нису укључени подаци о леченим и умрлим пацијентима на геријатријским и психијатријским одељењима у клиничко-болничким центрима.</t>
  </si>
  <si>
    <t>(хируршке гране медицине)</t>
  </si>
  <si>
    <t>(гинекологија и акушерство)</t>
  </si>
  <si>
    <t xml:space="preserve">БРОЈ МЕДИЦИНСКИХ СЕСТАРА </t>
  </si>
  <si>
    <t>ИНСТИТУТ ЗА КАРДИОВАСКУЛАРНЕ БОЛЕСТИ ДЕДИЊЕ</t>
  </si>
  <si>
    <t>* Нису укључени подаци о леченим и умрлим пацијентима на неонатолошким одељењима при породилиштима.</t>
  </si>
  <si>
    <t>БРОЈ ИСПИСАНИХ ОПЕРИСАНИХ ПАЦИЈЕНАТА</t>
  </si>
  <si>
    <t>СТОПА ЛЕТАЛИТЕТА ОПЕРИСАНИХ ПАЦИЈЕНАТА</t>
  </si>
  <si>
    <t>БРОЈ ХИРУРШКИХ ИНТЕРВЕНЦИЈА ОБАВЉЕНИХ У ХИРУРШКИМ САЛАМА</t>
  </si>
  <si>
    <t>БРОЈ ПРЕОПЕРАТИВНИХ ДАНА ЛЕЧЕЊА ЗА СВЕ ХИРУРШКЕ ИНТЕРВЕНЦИЈЕ ОБАВЉЕНЕ У ХИРУРШКИМ САЛАМА</t>
  </si>
  <si>
    <t>БРОЈ ЛЕКАРА УКЉУЧЕНИХ У ОПЕРАТИВНИ ПРОГРАМ</t>
  </si>
  <si>
    <t>ГИНЕКОЛОШКО-АКУШЕРСКА КЛИНИКА "НАРОДНИ ФРОНТ"</t>
  </si>
  <si>
    <t>БРОЈ ПОРОЂАЈА ОБАВЉЕНИХ ЦАРСКИМ РЕЗОМ</t>
  </si>
  <si>
    <t>БРОЈ ТРУДНИЦА И ПОРОДИЉА УМРЛИХ ТОКОМ ХОСПИТАЛИЗАЦИЈЕ</t>
  </si>
  <si>
    <t>БРОЈ ЖИВОРОЂЕНЕ ДЕЦЕ УМРЛЕ ДО ОТПУСТА ИЗ БОЛНИЦЕ</t>
  </si>
  <si>
    <t>ПРОЦЕНАТ ПОРОЂАЈА ОБАВЉЕНИХ ЦАРСКИМ РЕЗОМ</t>
  </si>
  <si>
    <t>СТОПА ИНЦИДЕНЦИЈЕ ИНФЕКЦИЈА ОПЕРАТИВНОГ МЕСТА</t>
  </si>
  <si>
    <t>УКУПАН БРОЈ ПРВИХ ПРЕГЛЕДА</t>
  </si>
  <si>
    <t>ПРОСЕЧНА ДУЖИНА ЧЕКАЊА НА ЗАКАЗАН ПРВИ ПРЕГЛЕД</t>
  </si>
  <si>
    <t>УКУПАН БРОЈ САТИ У НЕДЕЉИ КАДА СЛУЖБА РАДИ ПОПОДНЕ</t>
  </si>
  <si>
    <t>БРОЈ ДАНА У МЕСЕЦУ КАДА ЈЕ ОМОГУЋЕНО ЗАКАЗИВАЊЕ СПЕЦ.-КОНС. ПРЕГЛЕДА</t>
  </si>
  <si>
    <t>УКУПНА ДУЖИНА ЧЕКАЊА НА ЗАКАЗАН ПРВИ ПРЕГЛЕД</t>
  </si>
  <si>
    <t xml:space="preserve">ИНСТИТУТ ЗА ЗДРАВСТВЕНУ ЗАШТИТУ МАЈКЕ И ДЕТЕТА СРБИЈЕ </t>
  </si>
  <si>
    <t>ИНСТИТУТ ЗА ОРТОПЕДСКО-ХИРУРШКЕ БОЛЕСТИ "БАЊИЦА"</t>
  </si>
  <si>
    <t>СПЕЦИЈАЛНА БОЛНИЦА ЗА ЦЕРЕБРАЛНУ ПАРАЛИЗУ И РАЗВОЈНУ НЕУРОЛОГИЈУ</t>
  </si>
  <si>
    <t>КЛИНИЧКИ ЦЕНТАР СРБИЈЕ</t>
  </si>
  <si>
    <t>ЗАВОД ЗА ПСИХОФИЗИОЛОШКЕ ПОРЕМЕЋАЈЕ И ГОВОРНУ ПАТОЛОГИЈУ "ПРОФ ДР ЦВЕТКО БРАЈОВИЋ"</t>
  </si>
  <si>
    <t>БРОЈ КОМПЛИКАЦИЈА УСЛЕД ДАВАЊА АНЕСТЕЗИЈЕ</t>
  </si>
  <si>
    <t>БРОЈ ПОНОВЉЕНИХ ОПЕРАЦИЈА У ИСТОЈ РЕГИЈИ</t>
  </si>
  <si>
    <t>БРОЈ СВИХ БОЛНИЧКИХ ИНФЕКЦИЈА НА ЈЕДИНИЦИ ИНТЕНЗИВНЕ НЕГЕ</t>
  </si>
  <si>
    <t>СТОПА ИНЦИДЕНЦИЈЕ СВИХ БОЛНИЧКИХ ИНФЕКЦИЈА НА ЈЕДИНИЦИ ИНТЕНЗИВНЕ НЕГЕ</t>
  </si>
  <si>
    <t>БРОЈ ОПЕРИСАНИХ ПАЦИЈЕНАТА ОДРЕЂЕНЕ КЛАСЕ КОНТАМИНАЦИЈЕ ОПЕРАТИВНОГ МЕСТА</t>
  </si>
  <si>
    <t>БРОЈ ПАЦИЈЕНАТА СА ИНФЕКЦИЈОМ ОПЕРАТИВНОГ МЕСТА ОДРЕЂЕНЕ КЛАСЕ КОНТАМИНАЦИЈЕ</t>
  </si>
  <si>
    <t>КЛАСА КОНТАМИНАЦИЈЕ ОПЕРАТИВНОГ МЕСТА</t>
  </si>
  <si>
    <t>Нераздвојене класе</t>
  </si>
  <si>
    <t>II</t>
  </si>
  <si>
    <t>III</t>
  </si>
  <si>
    <t>IV</t>
  </si>
  <si>
    <t>I</t>
  </si>
  <si>
    <t>БРОЈ ПРЕГЛЕДАНИХ ПАЦИЈЕНАТА</t>
  </si>
  <si>
    <t>БРОЈ ПОКУШАНИХ КАРДИОПУЛМОНАЛНИХ РЕАНИМАЦИЈА</t>
  </si>
  <si>
    <t>БРОЈ УСПЕШНИХ КАРДИОПУЛМОНАЛНИХ РЕАНИМАЦИЈА</t>
  </si>
  <si>
    <t>ПРОЦЕНАТ УСПЕШНИХ КАРДИОПУЛМОНАЛНИХ РЕАНИМАЦИЈА</t>
  </si>
  <si>
    <t>* Нису укључени подаци о леченим пацијентима на геријатријским и психијатријским одељењима у клиничко-болничким центрима.</t>
  </si>
  <si>
    <t>БРОЈ РАДИОНИЦА, ЕДУКАТИВНИХ СКУПОВА И СЕМИНАРА ОДРЖАНИХ У ЗУ</t>
  </si>
  <si>
    <t>(интернистичке гране медицине)*</t>
  </si>
  <si>
    <t xml:space="preserve">СПЕЦИЈАЛНА БОЛНИЦА ЗА ЕНДЕМСКУ НЕФРОПАТИЈУ </t>
  </si>
  <si>
    <t>**Педијатријске гране медицине не укључују дечју хирургију, која је приказана у оквиру хируршких грана медицине.</t>
  </si>
  <si>
    <t>ЗДРАВСТВЕНА
 УСТАНОВА</t>
  </si>
  <si>
    <t>Ред.  
бр.</t>
  </si>
  <si>
    <t>(педијатријске гране медицине)**</t>
  </si>
  <si>
    <t>ПРОЦЕНАТ ПОДУДАРНОСТИ 
КЛИНИЧКИХ И ОБДУКЦИОНИХ ДИЈАГНОЗА</t>
  </si>
  <si>
    <t>УКУПАН
 БРОЈ 
УМРЛИХ</t>
  </si>
  <si>
    <t>УКУПАН БРОЈ УМРЛИХ
 УПУЋЕНИХ НА ОБДУКЦИЈУ</t>
  </si>
  <si>
    <t>Ред.
бр.</t>
  </si>
  <si>
    <t>ЗДРАВСТВЕНА 
УСТАНОВА</t>
  </si>
  <si>
    <t>ЗДРАВСТВЕНА
УСТАНОВА</t>
  </si>
  <si>
    <t>СПЕЦИЈАЛНА БОЛНИЦА ЗА 
РЕХАБИЛИТАЦИЈУ И ОРТОПЕДСКУ ПРОТЕТИКУ</t>
  </si>
  <si>
    <t>(педијатријске гране медицине**)</t>
  </si>
  <si>
    <t>КЛИНИКА ЗА РЕХАБИЛИТАЦИЈУ 
"ДР М.ЗОТОВИЋ"</t>
  </si>
  <si>
    <t xml:space="preserve">Табела 1 </t>
  </si>
  <si>
    <t>Табела 2</t>
  </si>
  <si>
    <t>Табела 3</t>
  </si>
  <si>
    <t>Табела 4</t>
  </si>
  <si>
    <t xml:space="preserve">Табела 5 </t>
  </si>
  <si>
    <t xml:space="preserve">Табела 6 </t>
  </si>
  <si>
    <t xml:space="preserve">Табела 7 </t>
  </si>
  <si>
    <t>УКУПАН 
БРОЈ УМРЛИХ</t>
  </si>
  <si>
    <t>Табела 8</t>
  </si>
  <si>
    <t xml:space="preserve">Табела 10 </t>
  </si>
  <si>
    <t>Табела 11</t>
  </si>
  <si>
    <t>Табела 12</t>
  </si>
  <si>
    <t>Табела 13</t>
  </si>
  <si>
    <t>Табела 14</t>
  </si>
  <si>
    <t xml:space="preserve">Табела 15 </t>
  </si>
  <si>
    <t>Табела 16</t>
  </si>
  <si>
    <t>Табела 17</t>
  </si>
  <si>
    <t>Табела 19</t>
  </si>
  <si>
    <t>Табела 23</t>
  </si>
  <si>
    <t>Табела 26</t>
  </si>
  <si>
    <t>Табела 28</t>
  </si>
  <si>
    <t>Табела 27</t>
  </si>
  <si>
    <t>Табела 29</t>
  </si>
  <si>
    <t>Табела 31</t>
  </si>
  <si>
    <t>Табела 32</t>
  </si>
  <si>
    <t>ИНСТИТУТ ЗА КВБ ДЕДИЊЕ</t>
  </si>
  <si>
    <t>КЛИНИЧКИ ЦEНТАР СРБИЈЕ **</t>
  </si>
  <si>
    <t>ИНСТИТУТ ЗА ЗДРАВСТВЕНУ ЗАШТИТУ МАЈКЕ И ДЕТЕТА СРБИЈЕ "ДР В.ЧУПИЋ" *</t>
  </si>
  <si>
    <t>ПРОСЕЧАН
 БРОЈ ПРЕОПЕРАТИВНИХ ДАНА</t>
  </si>
  <si>
    <t>СПЕЦИЈАЛНА БОЛНИЦА ЗА ЦЕРЕБРАЛНУ ПАРАЛИЗУ И  РАЗВОЈНУ НЕУРОЛОГИЈУ</t>
  </si>
  <si>
    <t>КЛИНИЧКИ ЦЕНТАР 
СРБИЈЕ</t>
  </si>
  <si>
    <t>КБЦ 
 "БЕЖАНИЈСКА КОСА"</t>
  </si>
  <si>
    <t>Табела 35</t>
  </si>
  <si>
    <t>УНИВЕРЗИТЕТСКА 
ДЕЧЈА КЛИНИКА</t>
  </si>
  <si>
    <t>Ред
бр.</t>
  </si>
  <si>
    <t>Ред. 
бр.</t>
  </si>
  <si>
    <t>Ред.
    бр.</t>
  </si>
  <si>
    <t xml:space="preserve">Табела 9 </t>
  </si>
  <si>
    <t>(педијатријске гране медицине) **</t>
  </si>
  <si>
    <t xml:space="preserve">КЛИНИЧКИ ЦEНТАР СРБИЈЕ </t>
  </si>
  <si>
    <t>УКУПАН БРОЈ
 УМРЛИХ</t>
  </si>
  <si>
    <t>КБЦ "ЗВЕЗДАРА"*</t>
  </si>
  <si>
    <t>КЛИНИЧКИ ЦEНТАР СРБИЈЕ**</t>
  </si>
  <si>
    <t>БРОЈ ЛЕКАРА</t>
  </si>
  <si>
    <t>КБЦ "ДР ДРАГИША МИШОВИЋ"</t>
  </si>
  <si>
    <t>Ред бр.</t>
  </si>
  <si>
    <t>ПРОСЕЧАН БРОЈ ПРЕГЛЕДАНИХ ДДК ПО ЛЕКАРУ</t>
  </si>
  <si>
    <t>БРОЈ ДАВАЊА КРВИ У МОБИЛНОМ ТИМУ</t>
  </si>
  <si>
    <t>БРОЈ ДАВАЊА КРВИ У УСТАНОВИ</t>
  </si>
  <si>
    <t>БРОЈ ПРЕГЛЕДАНИХ ДДК</t>
  </si>
  <si>
    <t>БРОЈ НАМЕНСКИХ ДАВАЊА</t>
  </si>
  <si>
    <t>УКУПАН БРОЈ ДАВАЊА КРВИ</t>
  </si>
  <si>
    <t>ПРОСЕЧАН БРОЈ ДАВАЊА КРВИ ДДК ПО ЛЕКАРУ</t>
  </si>
  <si>
    <t>% НАМЕНСКИХ ДАВАЊА КРВИ</t>
  </si>
  <si>
    <t>% ДАВАЊА КРВИ НА ТЕРЕНУ</t>
  </si>
  <si>
    <t>% ИЗДАТИХ ЈЕДИНИЦА ЦЕЛЕ КРВИ</t>
  </si>
  <si>
    <t>% ИЗДАТИХ ДЕЛЕУКОЦИТО-ВАНИХ ЕРИТРОЦИТА</t>
  </si>
  <si>
    <t>ФАМИЛИЈА ПРОДУКТА</t>
  </si>
  <si>
    <t>БРОЈ ЈЕДИНИЦА</t>
  </si>
  <si>
    <t>% КОНТРОЛИСАНИХ ЈЕДИНИЦА</t>
  </si>
  <si>
    <t>ПРОИЗВЕДЕНИХ</t>
  </si>
  <si>
    <t>КОНТРОЛИСАНИХ</t>
  </si>
  <si>
    <t>КБЦ"ДР ДРАГИША МИШОВИЋ"</t>
  </si>
  <si>
    <t>ЕРИТРОЦИТИ</t>
  </si>
  <si>
    <t>ЗАМРЗНУТА СВЕЖА ПЛАЗМА</t>
  </si>
  <si>
    <t>ТРОМБОЦИТИ</t>
  </si>
  <si>
    <t>Табела 36</t>
  </si>
  <si>
    <t>Р.
бр.</t>
  </si>
  <si>
    <t xml:space="preserve"> ТОМОГРАФИЈА МАГНЕТНОМ РЕЗОНАНЦОМ (шифра 560001)</t>
  </si>
  <si>
    <t>Специјална болница за цереброваскуларне болести "Свети Сава"</t>
  </si>
  <si>
    <t>КБЦ "Бежанијска коса"</t>
  </si>
  <si>
    <t>КЦС</t>
  </si>
  <si>
    <t xml:space="preserve">УКУПНО </t>
  </si>
  <si>
    <t xml:space="preserve"> ПЕРКУТАНА АНГИОПЛАСТИКА КОРОНАРНИХ АРТЕРИЈА БАЛОН КАТЕТЕРОМ (шифра 010917)</t>
  </si>
  <si>
    <t>КБЦ "Звездара"</t>
  </si>
  <si>
    <t>КБЦ "Земун"</t>
  </si>
  <si>
    <t>ИКВБ " Дедиње"</t>
  </si>
  <si>
    <t xml:space="preserve"> СЕЛЕКТИВНА КОРОНАРОГРАФИЈА (шифра 010924)</t>
  </si>
  <si>
    <t xml:space="preserve">ИКВБ " Дедиње"  </t>
  </si>
  <si>
    <t xml:space="preserve">КЦС </t>
  </si>
  <si>
    <t xml:space="preserve"> ТОТАЛНА ПРОТЕЗА КУКА И КОЛЕНА (шифра 252839)</t>
  </si>
  <si>
    <t>Институт "Бањица"</t>
  </si>
  <si>
    <t xml:space="preserve"> ЕКСТРАКЦИЈА КАТАРАКТЕ СА УГРАЂИВАЊЕМ ЛЕНС ИМПЛАНТАТА (шифра 112080)</t>
  </si>
  <si>
    <t>СКЕНЕР ДИЈАГНОСТИКА</t>
  </si>
  <si>
    <t>ДОНЕТ ГОДИШЊИ ПРОГРАМ ПРОВЕРЕ КВАЛИТЕТА СТРУЧНОГ РАДА</t>
  </si>
  <si>
    <t>ДА ЛИ ПОСТОЈЕ ИЗВЕШТАЈИ О РАДУ КОМИСИЈЕ</t>
  </si>
  <si>
    <t>ДА ЛИ СУ ИЗВЕШТАЈИ ДОСТУПНИ ЗАПОСЛЕНИМ</t>
  </si>
  <si>
    <t>КОМИСИЈА ПОДНОСИ ИЗВЕШТАЈ ДИРЕКТОРУ И УО</t>
  </si>
  <si>
    <t>ЗДРАВСТВЕНА УСТАНОВА ЈЕ НА ВИДНА МЕСТА ИСТАКЛА:</t>
  </si>
  <si>
    <t>ИСТРАЖИВАЊЕ ЗАДОВОЉСТВА КОРИСНИКА</t>
  </si>
  <si>
    <t>ИСТРАЖИВАЊЕ ЗАДОВОЉСТВА ЗАПОСЛЕНИХ</t>
  </si>
  <si>
    <t xml:space="preserve">ОБАВЕШТЕЊЕ О ВРСТИ ЗДРАВСТВЕНИХ УСЛУГА НА ТЕРЕТ РЗЗО </t>
  </si>
  <si>
    <t>ОБАВЕШТЕЊЕ О УСЛУГАМА КОЈЕ НЕ ПЛАЋА РЗЗО</t>
  </si>
  <si>
    <t>ОБАВЕШТЕЊЕ О ПАРТИЦИПАЦИЈИ</t>
  </si>
  <si>
    <t>ЦЕНОВНИК УСЛУГА КОЈЕ ПЛАЋАЈУ ПАЦИЈЕНТИ</t>
  </si>
  <si>
    <t>КЊИГУ ЗА ПРИМЕДБЕ И ЖАЛБЕ ПАЦИЈЕНАТА</t>
  </si>
  <si>
    <t>ПОДАТКЕ О ЗАШТИТНИКУ ПАЦИЈЕНТОВИХ ПРАВА</t>
  </si>
  <si>
    <t>ОБАВЉЕНО</t>
  </si>
  <si>
    <t xml:space="preserve">УРАЂЕНА АНАЛИЗА </t>
  </si>
  <si>
    <t>ИНСТИТУТ ЗА КВБ "ДЕДИЊЕ"</t>
  </si>
  <si>
    <t>СПЕЦИЈАЛНА БОЛНИЦА ЗА ЦВБ "СВЕТИ САВА"</t>
  </si>
  <si>
    <t>КЛИНИКА ЗА РЕХАБ. "ДР М.ЗОТОВИЋ"</t>
  </si>
  <si>
    <t>СПЕЦИЈАЛНА БОЛ.ЗА ЦЕР. ПАРАЛИЗУ И  РАЗВОЈНУ НЕУРОЛОГИЈУ</t>
  </si>
  <si>
    <t>СПЕЦИЈАЛНА БОЛ. ЗА РЕХАБИЛИТАЦИЈУ И ОРТ.ПРОТЕТИКУ</t>
  </si>
  <si>
    <t>ЗАВОД ЗА ПСИХОФИЗ. ПОРЕМЕЋАЈЕ И ГОВОРНУ ПАТ.</t>
  </si>
  <si>
    <t>Табела 37</t>
  </si>
  <si>
    <t>УКУПАН БРОЈ ПАЦИЈЕНАТА НА ЛИСТИ ЧЕКАЊА НА ДАН 31.12.</t>
  </si>
  <si>
    <t>УКУПАН БРОЈ ДАНА ПРОВЕДЕНИХ НА ЛИСТИ ЧЕКАЊА</t>
  </si>
  <si>
    <t>БРОЈ НОВИХ ПАЦИЈЕНАТА НА ЛИСТИ ЧЕКАЊА</t>
  </si>
  <si>
    <t>ПРОСЕЧНА ДУЖИНА ЧЕКАЊА</t>
  </si>
  <si>
    <t>КЛИНИКА ЗА НЕУРОЛОГИЈУ И ПСИЈХИЈАТРИЈУ ЗА ДЕЦУ И ОМЛАДИНУ</t>
  </si>
  <si>
    <t>ГИНЕКОЛОШКО АКУШЕРСКА КЛИНИКА - НАРОДНИ ФРОНТ</t>
  </si>
  <si>
    <t>ИНСТИТУТ ЗА КАРДИОВАСКУЛАРНЕ БОЛЕСТИ - ДЕДИЊЕ</t>
  </si>
  <si>
    <t xml:space="preserve">У К У П Н О </t>
  </si>
  <si>
    <t>УКУПНО</t>
  </si>
  <si>
    <t>ПРОЦЕНАТ 
ОБДУКОВАНИХ</t>
  </si>
  <si>
    <t>УКУПАН
 БРОЈ УМРЛИХ</t>
  </si>
  <si>
    <t xml:space="preserve">ИНСТИТУТ ЗА КАРДИОВАСКУЛАРНЕ БОЛЕСТИ "ДЕДИЊЕ" </t>
  </si>
  <si>
    <t xml:space="preserve">ИНСТИТУТ ЗА ОРТОПЕДСКО- ХИРУРШКЕ БОЛЕСТИ "БАЊИЦА" </t>
  </si>
  <si>
    <t>Табела 24</t>
  </si>
  <si>
    <t>Табела 33</t>
  </si>
  <si>
    <t xml:space="preserve"> ИМПЛАНТАЦИЈА АОРТНЕ И МИТРАЛНЕ ВАЛВУЛЕ У ЕКК (шифре 012818, 012817, 012816)</t>
  </si>
  <si>
    <t>БРОЈ  ВРАЋЕНИХ ИЗВЕШТАЈА О ОБДУКЦИЈИ</t>
  </si>
  <si>
    <t>БРОЈ ПАЦИЈЕНАТА КОЈИ СЕ ПРАТЕ ПО ДЕФИНИСАНОМ ПРОЦЕСУ ЗДРАВСТВЕНЕ НЕГЕ</t>
  </si>
  <si>
    <t xml:space="preserve">БРОЈ УПУЋЕНИХ ПИСАМА ПАТРОНАЖНОЈ СЛУЖБИ </t>
  </si>
  <si>
    <t>ПРОЦЕНАТ ПАЦИЈАНАТА КОЈИ СЕ ПРАТЕ ПО ПРОЦЕСУ ЗДРАВСТВЕНЕ НЕГЕ</t>
  </si>
  <si>
    <t>ПРОЦЕНАТ СЕСТРИНСКИХ ОТПУСНИХ ПИСАМА ПАТРОНАЖНОЈ СЛУЖБИ</t>
  </si>
  <si>
    <t>БРОЈ ДАНА БОЛЕСНИЧКОГ ЛЕЧЕЊА</t>
  </si>
  <si>
    <t>БРОЈ МЕДИЦИНСКИХ СЕСТАРА</t>
  </si>
  <si>
    <t>БРОЈ ПАЦИЈАНАТА КОД КОЈИХ ЈЕ ИЗВРШЕН ПОНОВНИ ПРИЈЕМ НА ОДЕЉЕЊЕ ИНТЕНЗИВНЕ НЕГЕ</t>
  </si>
  <si>
    <t>ПРОСЕЧАН БРОЈ МЕДИЦИНСКИХ СЕСТАРА ПО ЗАУЗЕТОЈ БОЛНИЧКОЈ ПОСТЕЉИ</t>
  </si>
  <si>
    <t>БРОЈ
 ИСПИСАНИХ БОЛЕСНИКА</t>
  </si>
  <si>
    <t>БРОЈ ПАЦИЈЕНАТА ЛЕЧЕНИХ НА ОДЕЉЕЊУ ИНТЕНЗИВНЕ НЕГЕ</t>
  </si>
  <si>
    <t>ПРОЦЕНАТ ПАЦИЈЕНАТА КОД КОЈИХ ЈЕ ИЗВРШЕН ПОНОВНИ ПРИЈЕМ НА ОДЕЉЕЊЕ ИНТЕНЗИВНЕ НЕГЕ</t>
  </si>
  <si>
    <t>УКУПАН БРОЈ ПРЕГЛЕДА</t>
  </si>
  <si>
    <t>БРОЈ ПАЦИЈЕНАТА КОЈИ СУ ИМАЛИ ЗАКАЗАН ПРВИ ПРЕГЛЕД</t>
  </si>
  <si>
    <t>УКУПАН БРОЈ ЗАКАЗАНИХ ПРЕГЛЕДА</t>
  </si>
  <si>
    <t>БРОЈ ПАЦИЈЕНАТА КОЈИ СУ ПРЕГЛЕДАНИ У РОКУ ОД 30 МИН ОД ВРЕМЕНА ЗАКАЗАНОГ ТЕРМИНА</t>
  </si>
  <si>
    <t>ПРОЦЕНАТ ЗАКАЗАНИХ ПОСЕТА У ОДНОСУ НА УКУПАН БРОЈ  ПОСЕТА</t>
  </si>
  <si>
    <t>ПРОЦЕНАТ ПАЦИЈЕНАТА КОЈИ СУ ПРИМЉЕНИ КОД ЛЕКАРА У РОКУ ОД 30 МИН ОД ВРЕМЕНА ЗАКАЗАНОГ ТЕРМИНА</t>
  </si>
  <si>
    <t xml:space="preserve">                                                                                                       (гинекологија и акушерство)</t>
  </si>
  <si>
    <t xml:space="preserve">                                                                                               (психијатрија)</t>
  </si>
  <si>
    <t>ДУЖИНА ЧЕКАЊА НА ПРЕГЛЕД (У МИНУТИМА)</t>
  </si>
  <si>
    <t>ПРОСЕЧНА ДУЖИНА ЧЕКАЊА НА ПРЕГЛЕД (У МИНУТИМА)</t>
  </si>
  <si>
    <t>ИНСТИТУТ ЗА ОРТОПЕДСКО ХИРУРШКЕ БОЛЕСТИ БАЊИЦА</t>
  </si>
  <si>
    <t>БРОЈ ПОРОЂАЈА У ЕПИДУРАЛНОЈ АНЕСТЕЗИЈИ</t>
  </si>
  <si>
    <t>БРОЈ ПОРОЂАЈА УЗ ПРИСУСТВО ПАРТНЕРА</t>
  </si>
  <si>
    <t>ПРОЦЕНАТ ПОРОЂАЈА У ЕПИДУРАЛНОЈ АНЕСТЕЗИЈИ</t>
  </si>
  <si>
    <t>ПРОЦЕНАТ ПОРОЂАЈА УЗ ПРИСУСТВО ПАРТНЕРА</t>
  </si>
  <si>
    <t xml:space="preserve">БРОЈ ПОРОДИЉА КОЈЕ СУ ИМАЛЕ НОРМАЛАН ПОРОЂАЈ </t>
  </si>
  <si>
    <t>УКУПАН БРОЈ ПОРОДИЉА</t>
  </si>
  <si>
    <t>БРОЈ ПОРОДИЉА КОЈЕ СУ ИМАЛЕ ПОВРЕДУ ПРИ ПОРОЂАЈУ</t>
  </si>
  <si>
    <t>БРОЈ ДАНА ЛЕЖАЊА ПОРОДИЉА КОЈЕ СУ ИМАЛЕ НОРМАЛАН ПОРОЂАЈ</t>
  </si>
  <si>
    <t>УКУПАН БРОЈ НОВОРОЂЕНЧАДИ</t>
  </si>
  <si>
    <t>БРОЈ НОВОРОЂЕНЧАДИ КОЈА СУ ИМАЛА ПОВРЕДУ ПРИ РАЂАЊУ</t>
  </si>
  <si>
    <t>ПРОЦЕНАТ ПОРОДИЉА КОЈЕ СУ ИМАЛЕ ПОВРЕДУ ПРИ ПОРОЂАЈУ</t>
  </si>
  <si>
    <t>ПРОЦЕНАТ НОВОРОЂЕНЧАДИ КОЈА СУ ИМАЛА ПОВРЕДУ ПРИ РАЂАЊУ</t>
  </si>
  <si>
    <t>ПРОСЕЧНА ДУЖИНА ЛЕЖАЊА У БОЛНИЦИ ЗА НОРМАЛАН ПОРОЂАЈ</t>
  </si>
  <si>
    <t>БРОЈ ПАЦИЈЕНАТА СА ДЕКУБИТУСИМА</t>
  </si>
  <si>
    <t>БРОЈ ИСПИСАНИХ ПАЦИЈЕНАТА</t>
  </si>
  <si>
    <t>БРОЈ ДАНА ХОСПИТАЛИЗАЦИЈЕ</t>
  </si>
  <si>
    <t>БРОЈ СВИХ ПАДОВА ПАЦИЈЕНАТА</t>
  </si>
  <si>
    <t>БРОЈ ПАЦИЈЕНАТА СА ТРОМБОЕМБОЛИЈСКИМ КОМПЛИКАЦИЈАМА</t>
  </si>
  <si>
    <t>СТОПА ПАДОВА ПАЦИЈЕНАТА</t>
  </si>
  <si>
    <t>СТОПА ПАЦИЈЕНАТА СА ДЕКУБИТУСИМА</t>
  </si>
  <si>
    <t>СТОПА ТРОМБОЕМБОЛИЈСКИХ КОМПЛИКАЦИЈА</t>
  </si>
  <si>
    <t>ПОСТОЈАЊЕ ПЛАНА ЕДУКАЦИЈЕ ЗА СВЕ ЗАПОСЛЕНЕ У ЗДРАВСТВЕНОЈ УСТАНОВИ</t>
  </si>
  <si>
    <t>БРОЈ ЗДРАВСТВЕНИХ РАДНИКА И САРАДНИКА ЗАПОСЛЕНИХ У ЗДРАВСТВЕНОЈ УСТАНОВИ</t>
  </si>
  <si>
    <t>БРОЈ АКРЕДИТОВАНИХ ПРОГРАМА КОНТИНУИРАНЕ МЕД. ЕДУКАЦИЈЕ ЧИЈИ СУ НОСИОЦИ ЗАПОСЛЕНИ У ЗУ</t>
  </si>
  <si>
    <t>БРОЈ ОПЕРИСАНИХ ПАЦИЈЕНАТА</t>
  </si>
  <si>
    <t>БРОЈ ХИРУРШКИХ ИНТЕРВЕНЦИЈА</t>
  </si>
  <si>
    <t>БРОЈ МЕХАНИЧКИХ ЈАТРОГЕНИХ ОШТЕЋЕЊА КОД ХИРУРШКЕ ИНТЕРВЕНЦИЈЕ</t>
  </si>
  <si>
    <t>СТОПА КОМПЛИКАЦИЈА УСЛЕД ДАВАЊА АНЕСТЕЗИЈЕ</t>
  </si>
  <si>
    <t>СТОПА ПОНОВЉЕНИХ ОПЕРАЦИЈА У ИСТОЈ РЕГИЈИ</t>
  </si>
  <si>
    <t>СТОПА МЕХАНИЧКИХ ЈАТРОГЕНИХ ОШТЕЋЕЊА КОД ХИРУРШКЕ ИНТЕРВЕНЦИЈЕ</t>
  </si>
  <si>
    <t>БРОЈ ХИРУРШКИХ ИНТЕРВЕНЦИЈА КОЈЕ СУ УРАЂЕНЕ НА ПОГРЕШНОМ ПАЦИЈЕНТУ, ПОГРЕШНОЈ СТРАНИ ТЕЛА И ПОГРЕШНОМ ОРГАНУ</t>
  </si>
  <si>
    <t>БРОЈ БИОЛОШКИХ КОНТРОЛА СТЕРИЛИЗАЦИЈЕ</t>
  </si>
  <si>
    <t>БРОЈ АУТОКЛАВА</t>
  </si>
  <si>
    <t>ПРОСЕЧАН БРОЈ КОНТРОЛА ПО АУТОКЛАВУ</t>
  </si>
  <si>
    <t>БРОЈ ПОДНЕТИХ ПРИГОВОРА</t>
  </si>
  <si>
    <t>НАЧИН НАПЛАЋИВАЊА ЗДРАВСТВЕНИХ УСЛУГА</t>
  </si>
  <si>
    <t>ОРГАНИЗАЦИЈА ЗДРАВСТВЕНЕ СЛУЖБЕ</t>
  </si>
  <si>
    <t>ВРЕМЕ ЧЕКАЊА НА ЗДРАВСТВЕНЕ УСЛУГЕ</t>
  </si>
  <si>
    <t>РЕФУНДАЦИЈА НОВЧАНИХ СРЕДСТАВА</t>
  </si>
  <si>
    <t>ПРАВА ПАЦИЈЕНАТА</t>
  </si>
  <si>
    <t>ДРУГО</t>
  </si>
  <si>
    <t>ГАК НАРОДНИ ФРОНТ</t>
  </si>
  <si>
    <t>КБЦ "ДРАГИША МИШОВИЋ"- ДЕДИЊЕ</t>
  </si>
  <si>
    <t>БРОЈ ПАЦИЈЕНАТА КОЈИ СУ ДОБИЛИ СЕПСУ ПОСЛЕ ОПЕРАЦИЈЕ</t>
  </si>
  <si>
    <t>БРОЈ СВИХ УМРЛИХ ОПЕРИСАНИХ ПАЦИЈЕНАТА</t>
  </si>
  <si>
    <t>БРОЈ УМРЛИХ ПАЦИЈЕНАТА ПОСЛЕ АПЕНДЕКТОМИЈЕ</t>
  </si>
  <si>
    <t>БРОЈ УМРЛИХ ПАЦИЈЕНАТА ПОСЛЕ ХОЛЕЦИСТЕКТОМИЈЕ</t>
  </si>
  <si>
    <t>ПРОЦЕНАТ ПАЦИЈЕНАТА КОЈИ СУ ДОБИЛИ СЕПСУ ПОСЛЕ ОПЕРАЦИЈЕ</t>
  </si>
  <si>
    <t>ФАКОЕМУЛЗИФИКАЦИЈА КАТАРАКТЕ СА УГРАЂИВАЊЕМ ЛЕНС - ИМПЛАНТАТА (шифра 112810)</t>
  </si>
  <si>
    <t xml:space="preserve"> ПРИВРЕМЕНИ ПЕСМЕЈКЕР (шифра 010923)</t>
  </si>
  <si>
    <t>ИН СИТУ БАЈ ПАС (шифра 012875)</t>
  </si>
  <si>
    <t xml:space="preserve"> АОРТНО КОРОНАРНИ ТРОСТРУКИ БАЈ ПАС (шифра 012844)</t>
  </si>
  <si>
    <t xml:space="preserve"> РЕКОНСТРУКТИВНЕ ОПЕРАЦИЈЕ НА ПЕРИФЕРНИМ АРТЕРИЈАМА (Т-Т, ТЕА) (шифра 012859)</t>
  </si>
  <si>
    <t>РЕКОНСТРУКТИВНЕ ОПЕРАЦИЈЕ НА АОРТИ И ГРАНАМА (шифра 012864)</t>
  </si>
  <si>
    <t>БРОЈ ПАЦИЈЕНАТА СА АИМ ВРАЋЕНИХ У КОРОНАРНУ ЈЕДИНИЦУ</t>
  </si>
  <si>
    <t>БРОЈ ПОНОВНИХ ХОСПИТАЛИЗАЦИЈА ПАЦИЈЕНАТА СА АИМ У РОКУ ОД 30 ДАНА ОД ОТПУСТА ИЗ БОЛНИЦЕ</t>
  </si>
  <si>
    <t>ПРОЦЕНАТ ПОНОВНИХ ХОСПИТАЛИЗАЦИЈА ПАЦИЈЕНАТА СА АИМ У РОКУ ОД 30 ДАНА ОД ОТПУСТА</t>
  </si>
  <si>
    <t>ПРОСЕЧНА ДУЖИНА БОЛНИЧКОГ ЛЕЧЕЊА ЗА АИМ</t>
  </si>
  <si>
    <t>БРОЈ ДАНА БОЛНИЧКОГ ЛЕЧЕЊА ЗА АИМ</t>
  </si>
  <si>
    <t>ПРОЦЕНАТ УМРЛИХ ОД АИМ У ТОКУ ПРВИХ 48 САТИ ОД ПРИЈЕМА У БОЛНИЦУ</t>
  </si>
  <si>
    <t>СТОПА ЛЕТАЛИТЕТА ЗА АИМ</t>
  </si>
  <si>
    <t>УКУПАН БРОЈ УМРЛИХ ОД АИМ</t>
  </si>
  <si>
    <t>БРОЈ УМРЛИХ ОД АИМ У ТОКУ ПРВИХ 48 САТИ ОД ПРИЈЕМА У БОЛНИЦУ</t>
  </si>
  <si>
    <t>БРОЈ ИСПИСАНИХ БОЛЕСНИКА СА ДИЈАГНОЗОМ АИМ</t>
  </si>
  <si>
    <t>БРОЈ ПОНОВНИХ ХОСПИТАЛИЗАЦИЈА ПАЦИЈЕНАТА СА ЦВИ У РОКУ ОД 30 ДАНА ОД ОТПУСТА ИЗ БОЛНИЦЕ</t>
  </si>
  <si>
    <t>ПРОЦЕНАТ ПОНОВНИХ ХОСПИТАЛИЗАЦИЈА ПАЦИЈЕНАТА СА ЦВИ У РОКУ ОД 30 ДАНА ОД ОТПУСТА</t>
  </si>
  <si>
    <t>БРОЈ ПАЦИЈЕНАТА СА ЦВИ ВРАЋЕНИХ НА ИНТЕНЗИВНУ НЕГУ</t>
  </si>
  <si>
    <t>УКУПАН БРОЈ УМРЛИХ УПУЋЕНИХ
 НА ОБДУКЦИЈУ</t>
  </si>
  <si>
    <t>БРОЈ ПАЦИЈEНАТА КОД КОЈИХ ЈЕ ИЗВРШЕН ПОНОВНИ ПРИЈЕМ НА ОДЕЉЕЊЕ ИНТЕНЗИВНЕ НЕГЕ</t>
  </si>
  <si>
    <t>ПРОЦЕНАТ ПАЦИЈЕНАТА СА АИМ КОД КОЈИХ ЈЕ ИЗВРШЕН ПОНОВНИ ПРИJEМ НА КОРОНАРНУ ЈЕДИНИЦУ</t>
  </si>
  <si>
    <t>ПРОЦЕНАТ ПАЦИЈЕНАТА СА ЦВИ КОД КОЈИХ ЈЕ ИЗВРШЕН ПОНОВНИ ПРИJEМ У ИНТЕНЗИВНУ ЈЕДИНИЦУ</t>
  </si>
  <si>
    <t>ЗАВОД ЗА ПСИХОФИЗИОЛОШКЕ ПОРЕМЕЋАЈЕ И ГОВОРНУ ПАТОЛОГИЈУ "ПРОФ. ДР ЦВЕТКО БРАЈОВИЋ"</t>
  </si>
  <si>
    <t xml:space="preserve">                                                                            (интернистичке гране медицине)</t>
  </si>
  <si>
    <t>ИНСТИТУТ ЗА ОРТОПЕДСКО ХИРУРШКЕ БОЛЕСТИ "БАЊИЦА"</t>
  </si>
  <si>
    <t>СПЕЦ. БОЛНИЦА ЗА ЦЕРЕБРОВАСК. БОЛ. "СВЕТИ САВА"</t>
  </si>
  <si>
    <t>КЛ. ЗА НЕУРОЛОГИЈУ И ПСИХ. ЗА ДЕЦУ И ОМЛАДИНУ</t>
  </si>
  <si>
    <t>ИНСТ.ЗА ЗДРАВ. ЗАШТИТУ МАЈКЕ И ДЕТЕТА СРБИЈЕ "ДР В.ЧУПИЋ"</t>
  </si>
  <si>
    <t>ИНСТ.ЗА КАРДИОВАСК. БОЛЕСТИ "ДЕДИЊЕ"</t>
  </si>
  <si>
    <t>ИНСТ. ЗА ОРТОПЕДСКО- ХИРУРШКЕ БОЛ. "БАЊИЦА"</t>
  </si>
  <si>
    <t>СПЕЦ. БОЛН. ЗА ИНТ. БОЛ. МЛАДЕНОВАЦ</t>
  </si>
  <si>
    <t>СПЕЦ. БОЛН. ЗА БОЛЕСТИ ЗАВИСНОСТИ</t>
  </si>
  <si>
    <t>СПЕЦ. БОЛН. ЗА РЕХАБИЛИТАЦИЈУ И ОРТОПЕДСКУ ПРОТЕТИКУ</t>
  </si>
  <si>
    <t>СПЕЦ. БОЛН. ЗА ЕНД. НЕФРОПАТ.  ЛАЗАРЕВАЦ</t>
  </si>
  <si>
    <t>ДОНЕТ ИНТЕРГРИСАНИ ПЛАН СТАЛНОГ УНАПРЕЂЕЊА КВАЛИТЕТА  РАДА</t>
  </si>
  <si>
    <t>БРОЈ ОДРЖАНИХ САСТАНАКА КОМИСИЈЕ</t>
  </si>
  <si>
    <t>БРОЈ СПРОВЕДЕНИХ ВАНРЕДНИХ ПРОВЕРА КВАЛИТЕТА СТРУЧНОГ РАДА</t>
  </si>
  <si>
    <t>БРОЈ ПОДНЕТИХ ПРИГОВОРА ПАЦИЈЕНАТА</t>
  </si>
  <si>
    <t>БРОЈ МАНДАТНИХ КАЗНИ НАПЛАЋЕНИХ ЗБОГ ДУВАНСКОГ ДИМА</t>
  </si>
  <si>
    <t>ДА ЛИ ПОСТОЈИ АЖУРИРАНА ИНТЕРНЕТ ПРЕЗЕНТАЦИЈА ЗДРАВСТВЕНЕ УСТАНОВЕ</t>
  </si>
  <si>
    <t>КЛИНИЧКИ ЦEНТАР СРБИЈЕ*</t>
  </si>
  <si>
    <t>БРОЈ ОПЕРИСАНИХ ПАЦИЈЕНАТА У ОПШТОЈ, РЕГИОНАЛНОЈ И ЛОКАЛНОЈ АНЕСТЕЗИЈИ</t>
  </si>
  <si>
    <t>ПРОСЕЧАН БРОЈ ОПЕРИСАНИХ ПАЦИЈЕНАТА У ОПШТОЈ, РЕГИОНАЛНОЈ И ЛОКАЛНОЈ АНЕСТЕЗИЈИ ПО ХИРУРГУ</t>
  </si>
  <si>
    <t xml:space="preserve">КБЦ "ЗВЕЗДАРА" </t>
  </si>
  <si>
    <t>ГАК "НАРОДНИ ФРОНТ"*</t>
  </si>
  <si>
    <t>Табела 18</t>
  </si>
  <si>
    <t>Табела 20</t>
  </si>
  <si>
    <t>Табела 21</t>
  </si>
  <si>
    <t>Табела 22</t>
  </si>
  <si>
    <t>Табела 25</t>
  </si>
  <si>
    <t>Табела 29-наставак</t>
  </si>
  <si>
    <t>Табела 30</t>
  </si>
  <si>
    <t xml:space="preserve">         Табела 34</t>
  </si>
  <si>
    <t>Табела 38</t>
  </si>
  <si>
    <t>Табела 39</t>
  </si>
  <si>
    <t>Табела 40</t>
  </si>
  <si>
    <t>Табела 41</t>
  </si>
  <si>
    <t>Табела 42</t>
  </si>
  <si>
    <t>Истраживање задовољства корисника се не спроводи у педијатријским и психијатријским болницама.</t>
  </si>
  <si>
    <t>ИЗВЕШТАЈ КОМИСИЈЕ ЗА УНАПРЕЂЕЊЕ КВАЛИТЕТА РАДА ЗДРАВСТВЕНЕ УСТАНОВЕ У БОЛНИЦАМА У БЕОГРАДУ</t>
  </si>
  <si>
    <t xml:space="preserve">СПЕЦИЈАЛНА БОЛНИЦА ЗА ЦЕРЕБРОВАСКУЛАРНЕ БОЛЕСТИ "СВЕТИ САВА" </t>
  </si>
  <si>
    <t xml:space="preserve">ИНСТИТУТ ЗА ОНКОЛОГИЈУ И РАДИОЛОГИЈУ СРБИЈЕ </t>
  </si>
  <si>
    <t>* Нису укључени подаци о леченим пацијентима на неонатолошким одељењима при породилиштима.</t>
  </si>
  <si>
    <t>Табела 38-наставак</t>
  </si>
  <si>
    <t>(педијатријске гране медицине)</t>
  </si>
  <si>
    <t>СТРАНА 1</t>
  </si>
  <si>
    <t>СТРАНА 2</t>
  </si>
  <si>
    <t>СТОПА 
ЛЕТАЛИТЕТА</t>
  </si>
  <si>
    <t>СТРАНА 5</t>
  </si>
  <si>
    <t>СТРАНА 6</t>
  </si>
  <si>
    <t>СТРАНА 7</t>
  </si>
  <si>
    <t>СТРАНА 8</t>
  </si>
  <si>
    <t>СТРАНА 9</t>
  </si>
  <si>
    <t>СТРАНА 10</t>
  </si>
  <si>
    <t>СТРАНА  3</t>
  </si>
  <si>
    <t>СТРАНА  4</t>
  </si>
  <si>
    <t>СТРАНА 11</t>
  </si>
  <si>
    <t>СТРАНА 12</t>
  </si>
  <si>
    <t>СТРАНА 14</t>
  </si>
  <si>
    <t>СТРАНА 15</t>
  </si>
  <si>
    <t>СТРАНА 16</t>
  </si>
  <si>
    <t>СТРАНА 17</t>
  </si>
  <si>
    <t>СТРАНА 18</t>
  </si>
  <si>
    <t>СТРАНА 19</t>
  </si>
  <si>
    <t>СТРАНА 20</t>
  </si>
  <si>
    <t>СТРАНА 21</t>
  </si>
  <si>
    <t>СТРАНА 22</t>
  </si>
  <si>
    <t>СТРАНА 23</t>
  </si>
  <si>
    <t>СТРАНА 24</t>
  </si>
  <si>
    <t>СТРАНА 25</t>
  </si>
  <si>
    <t>СТРАНА 26</t>
  </si>
  <si>
    <t>СТРАНА 27</t>
  </si>
  <si>
    <t>СТРАНА 28</t>
  </si>
  <si>
    <t>СТРАНА 29</t>
  </si>
  <si>
    <t>СТРАНА 30</t>
  </si>
  <si>
    <t>СТРАНА 31</t>
  </si>
  <si>
    <t>СТРАНА 32</t>
  </si>
  <si>
    <t>СТРАНА 33</t>
  </si>
  <si>
    <t xml:space="preserve">САДРЖАЈ </t>
  </si>
  <si>
    <t>ТАБЕЛА</t>
  </si>
  <si>
    <t>СТРАНА</t>
  </si>
  <si>
    <t>Леталитет у болницама у Београду</t>
  </si>
  <si>
    <t xml:space="preserve">Табела бр 1 </t>
  </si>
  <si>
    <t>Табела бр 11</t>
  </si>
  <si>
    <t>Извештај о броју обдукованих и подударности клиничких и обдукционих дијагноза у болницама у Београду</t>
  </si>
  <si>
    <t>Табела бр 16</t>
  </si>
  <si>
    <t>Извештај о проценту пацијената који се прате по процесу здравствене неге и сестринских отпусних писама патронажној служби</t>
  </si>
  <si>
    <t>Табела бр 2</t>
  </si>
  <si>
    <t>Леталитет у болницама у Београду (интернистичке гране медицине)</t>
  </si>
  <si>
    <t>Извештај о броју обдукованих и подударности клиничких и обдукционих дијагноза у болницама у Београду (интернистичке гране медицине)</t>
  </si>
  <si>
    <t>Табела бр 7</t>
  </si>
  <si>
    <t>Табела бр 12</t>
  </si>
  <si>
    <t>Табела бр 5</t>
  </si>
  <si>
    <t>Леталитет у болницама у Београду (педијатријске гране медицине)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</si>
  <si>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 у јединицу интензивне неге у болницама у Београду (интернистичке гране медицине)</t>
  </si>
  <si>
    <t>Извештај о броју обдукованих и подударности клиничких и обдукционих дијагноза у болницама у Београду (педијатријске гране медицине)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</si>
  <si>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 у јединицу интензивне неге у болницама у Београду (педијатријске гране медицине)</t>
  </si>
  <si>
    <t>Табела бр 10</t>
  </si>
  <si>
    <t>Табела бр 15</t>
  </si>
  <si>
    <t>Леталитет у болницама у Београду (гинекологија и акушерство)</t>
  </si>
  <si>
    <t>Табела бр 4</t>
  </si>
  <si>
    <t>Извештај о броју обдукованих и подударности клиничких и обдукционих дијагноза у болницама у Београду (гинекологија и акушерство)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</si>
  <si>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 у јединицу интензивне неге у болницама у Београду (гинекологија и акушерство)</t>
  </si>
  <si>
    <t>Табела бр 14</t>
  </si>
  <si>
    <t>Табела бр 9</t>
  </si>
  <si>
    <t>Леталитет у болницама у Београду (хируршке гране медицине)</t>
  </si>
  <si>
    <t>Табела бр 3</t>
  </si>
  <si>
    <t>Табела бр 8</t>
  </si>
  <si>
    <t>Табела бр 13</t>
  </si>
  <si>
    <t>Извештај о броју обдукованих и подударности клиничких и обдукционих дијагноза у болницама у Београду (хируршке гране медицине)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</si>
  <si>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 у јединицу интензивне неге у болницама у Београду (хируршке гране медицине)</t>
  </si>
  <si>
    <t>Извештај о просечном броју преоперативних дана лечења и оперисаних пацијената по хирургу у  болницама у Београду</t>
  </si>
  <si>
    <t>Табела бр 20</t>
  </si>
  <si>
    <t>Табела бр 19</t>
  </si>
  <si>
    <t>Извештај о леталитету оперисаних пацијената, о пацијентима који су добили сепсу после операције и о пацијентима који су умрли у току и после апендектомије и холецистектомије у болницама у Београду</t>
  </si>
  <si>
    <t>Извештај о показатељима квалитета здравствене заштите пацијената са акутним инфарктом миокарда</t>
  </si>
  <si>
    <t>Табела бр 17</t>
  </si>
  <si>
    <t xml:space="preserve">Извештај о показатељима квалитета здравствене заштите пацијената са цереброваскуларним инсултом </t>
  </si>
  <si>
    <t>Табела бр 18</t>
  </si>
  <si>
    <t>Извештај о броју порођаја обављених царским резом, у епидуралној анестезији и порођаја обављених уз присуство партнера или члана породице</t>
  </si>
  <si>
    <t>Табела бр 21</t>
  </si>
  <si>
    <t>Извештај о проценту породиља и новорођенчади који су имали повреду током порођаја и рађања и о просечној дужини болничког лечења за нормалан порођај</t>
  </si>
  <si>
    <t>Табела бр 22</t>
  </si>
  <si>
    <t>Табела бр 23</t>
  </si>
  <si>
    <t>Извештај о падовима, декубитусима и тромбоемболијским компликацијама пацијената у болницама у Београду</t>
  </si>
  <si>
    <t>Табела бр 26</t>
  </si>
  <si>
    <t>Табела бр 27</t>
  </si>
  <si>
    <t>Табела бр 28</t>
  </si>
  <si>
    <t>Извештај о стопи инциденције инфекција оперативног места</t>
  </si>
  <si>
    <t>Табела бр 29</t>
  </si>
  <si>
    <t>Табела бр 30</t>
  </si>
  <si>
    <t>Табела бр 31</t>
  </si>
  <si>
    <t>Табела бр 32</t>
  </si>
  <si>
    <t>Табела бр 33</t>
  </si>
  <si>
    <t>Табела бр 34</t>
  </si>
  <si>
    <t>Табела бр 35</t>
  </si>
  <si>
    <t>Табела бр 36</t>
  </si>
  <si>
    <t>Табела бр 37</t>
  </si>
  <si>
    <t>Табела бр 38</t>
  </si>
  <si>
    <t>Извештај о показатељима безбедности пацијената у хирургији у болницама у Београду</t>
  </si>
  <si>
    <t>Извештај о болничким инфекцијама на јединици интензивне неге у болницама у Београду</t>
  </si>
  <si>
    <t xml:space="preserve">Извештај о показатељима квалитета који се прате у специјалистичко-консултативним службама  у болницама у Београду  </t>
  </si>
  <si>
    <t>Извештај о показатељима квалитета који се прате у специјалистичко-консултативним службама  у болницама у Београду  (интернистичке гране медицине)</t>
  </si>
  <si>
    <t>Извештај о показатељима квалитета који се прате у специјалистичко-консултативним службама  у болницама у Београду  (хируршке гране медицине)</t>
  </si>
  <si>
    <t>Извештај о показатељима квалитета који се прате у специјалистичко-консултативним службама  у болницама у Београду  (педијатријске гране медицине)</t>
  </si>
  <si>
    <t>Извештај о показатељима квалитета који се прате у специјалистичко-консултативним службама  у болницама у Београду   (гинекологија и акушерство)</t>
  </si>
  <si>
    <t>Извештај о показатељима квалитета који се прате у специјалистичко-консултативним службама  у болницама у Београду  (психијатрија)</t>
  </si>
  <si>
    <t>Извештај о стицању и обнови знања и вештина запослених у болницама у Београду</t>
  </si>
  <si>
    <t xml:space="preserve">Показатељи квалитета  вођења листа чекања у болницама у Београду за изабране процедуре / интервенције </t>
  </si>
  <si>
    <t>Извештај о прикупљању и издавању крви у болницама у Београду</t>
  </si>
  <si>
    <t>Табела бр 39</t>
  </si>
  <si>
    <t>Табела бр 40</t>
  </si>
  <si>
    <t>Извештај о контроли квалитета компоненти крви у болницама у Београду</t>
  </si>
  <si>
    <t>Табела бр 41</t>
  </si>
  <si>
    <t>Извештај комисије за унапређење квалитета рада здравствене установе у болницама у Београду</t>
  </si>
  <si>
    <t>Извештај о броју поднетих приговора у болницама у Београду</t>
  </si>
  <si>
    <t>Табела бр 42</t>
  </si>
  <si>
    <t>СТРАНА 13</t>
  </si>
  <si>
    <t>СТРАНА 34</t>
  </si>
  <si>
    <t>СТРАНА 35</t>
  </si>
  <si>
    <t>СТРАНА 36</t>
  </si>
  <si>
    <t>СТРАНА 37</t>
  </si>
  <si>
    <t>СТРАНА 38</t>
  </si>
  <si>
    <t>СТРАНА 39</t>
  </si>
  <si>
    <t>СТРАНА 40</t>
  </si>
  <si>
    <t>СТРАНА 41</t>
  </si>
  <si>
    <t>СТРАНА 42</t>
  </si>
  <si>
    <t>СТРАНА 43</t>
  </si>
  <si>
    <t>Извештај о биолошкој контроли стерилизације у болницама у Београду</t>
  </si>
  <si>
    <t>Извештај о просечној дужини болничког лечења, броју медицинских сестара по заузетој болесничкој постељи и проценту пацијаната враћених на одељење интензивне неге</t>
  </si>
  <si>
    <t>НЕ</t>
  </si>
  <si>
    <t>КЛИНИЧКИ ЦEНТАР СРБИЈЕ
(УРГЕНТНИ ЦЕНТАР)</t>
  </si>
  <si>
    <t>ДА</t>
  </si>
  <si>
    <t>** У збир укупног броја исписаних болесника није сабрано 2833 пацијената који су преведени из ургентног центра на даље лечење у друге клинике КЦС</t>
  </si>
  <si>
    <r>
      <t>КБЦ "БЕЖАНИЈСКА КОСА"</t>
    </r>
    <r>
      <rPr>
        <b/>
        <i/>
        <sz val="11"/>
        <rFont val="Arial Narrow"/>
        <family val="2"/>
      </rPr>
      <t xml:space="preserve"> *</t>
    </r>
  </si>
  <si>
    <t>КБЦ "ЗВЕЗДАРА "</t>
  </si>
  <si>
    <t>* У збир укупног броја исписаних болесника није сабрано 1251 пацијената који су преведени из ургентног центра на даље лечење у друге клинике КЦС</t>
  </si>
  <si>
    <t>КБЦ "БЕЖАНИЈСКА КОСА" * * *</t>
  </si>
  <si>
    <t>КБЦ "БЕЖАНИЈСКА КОСА" * *</t>
  </si>
  <si>
    <t xml:space="preserve">КБЦ "БЕЖАНИЈСКА КОСА" * </t>
  </si>
  <si>
    <t>** У збир укупног броја исписаних болесника није сабрано 1251 болесника који су преведени из ургентног центра на даље лечење у друге клинике КЦС</t>
  </si>
  <si>
    <t>** У збир укупног броја исписаних болесника није сабрано 1582 пацијената који су преведени из ургентног центра на даље лечење у друге клинике КЦС</t>
  </si>
  <si>
    <t>ГАК " НАРОДНИ ФРОНТ "</t>
  </si>
  <si>
    <t>КЛИНИКА ЗА 
ПСИХИЈАТРИЈСКЕ БОЛЕСТИ ДР Л.ЛАЗАРЕВИЋ</t>
  </si>
  <si>
    <t>ИЗВЕШТАЈ О ПОКАЗАТЕЉИМА КВАЛИТЕТА КОЈИ СЕ ПРАТЕ У СПЕЦИЈАЛИСТИЧКО-КОНСУЛТАТИВНИМ СЛУЖБАМА  У БОЛНИЦАМА У БЕОГРАДУ  ЗА  2012. ГОДИНУ</t>
  </si>
  <si>
    <t>ИЗВЕШТАЈ О ПОКАЗАТЕЉИМА КВАЛИТЕТА КОЈИ СЕ ПРАТЕ У СПЕЦИЈАЛИСТИЧКО-КОНСУЛТАТИВНИМ СЛУЖБАМА  У БОЛНИЦАМА 
У БЕОГРАДУ  ЗА 2012. ГОДИНУ</t>
  </si>
  <si>
    <t>ИЗВЕШТАЈ О ПОКАЗАТЕЉИМА КВАЛИТЕТА КОЈИ СЕ ПРАТЕ У СПЕЦИЈАЛИСТИЧКО-КОНСУЛТАТИВНИМ СЛУЖБАМА  У БОЛНИЦАМА У БЕОГРАДУ  ЗА 2012. ГОДИНУ</t>
  </si>
  <si>
    <t xml:space="preserve"> КЛИНИКА ЗА ПСИХИЈАТ.БОЛ. "ДР ЛАЗА ЛАЗАРЕВИЋ"</t>
  </si>
  <si>
    <t>ЛЕТАЛИТЕТ У БОЛНИЦАМА У БЕОГРАДУ* ЗА  2012. ГОДИНУ</t>
  </si>
  <si>
    <t>ИЗВЕШТАЈ О БРОЈУ ОБДУКОВАНИХ И ПОДУДАРНОСТИ КЛИНИЧКИХ И ОБДУКЦИОНИХ ДИЈАГНОЗА У БОЛНИЦАМА У БЕОГРАДУ ЗА 2012. ГОДИНУ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</si>
  <si>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* ЗА 2012. ГОДИНУ</t>
  </si>
  <si>
    <t>ЛЕТАЛИТЕТ У БОЛНИЦАМА У БЕОГРАДУ  ЗА 2012. ГОДИНУ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</si>
  <si>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ЗА 2012. ГОДИНУ</t>
  </si>
  <si>
    <t>ЛЕТАЛИТЕТ У БОЛНИЦАМА У БЕОГРАДУ* ЗА 2012. ГОДИНУ</t>
  </si>
  <si>
    <t>ИЗВЕШТАЈ О БРОЈУ ОБДУКОВАНИХ И ПОДУДАРНОСТИ КЛИНИЧКИХ И ОБДУКЦИОНИХ ДИЈАГНОЗА У БОЛНИЦАМА У БЕОГРАДУ  ЗА 2012. ГОДИНУ</t>
  </si>
  <si>
    <t xml:space="preserve">* КБЦ " Бежанијска коса " - укупан број умрлих 628 је већи  у односу на табелу 1, за 20 пацијената који су умрли пре него што им је отворена историја болести на хитном пријему, а за које је тражена обдукција </t>
  </si>
  <si>
    <t>ИЗВЕШТАЈ О ПРОСЕЧНОЈ ДУЖИНИ БОЛНИЧКОГ ЛЕЧЕЊА, БРОЈУ МЕДИЦИНСКИХ СЕСТАРА ПО ЗАУЗЕТОЈ БОЛЕСНИЧКОЈ ПОСТЕЉИ И ПРОЦЕНТУ ПАЦИЈАНАТА ВРАЋЕНИХ НА ОДЕЉЕЊЕ ИНТЕНЗИВНЕ НЕГЕ ЗА 2012. ГОДИНУ</t>
  </si>
  <si>
    <t>КЛИНИКА ЗА ПСИХИЈАТРИЈСКЕ БОЛЕСТИ "ДР Л. ЛАЗАРЕВИЋ"</t>
  </si>
  <si>
    <t>** У збир укупног броја исписаних болесника није сабрано 2.833 пацијената који су преведени из ургентног центра на даље лечење у друге клинике КЦС</t>
  </si>
  <si>
    <t xml:space="preserve">*У ГАК "Народни фронт"  све пријаве новорођене деце су укључене у број упућених писама патронажној служби. </t>
  </si>
  <si>
    <t>**КБЦ " Бежанијска коса " - укупан број умрлих - 423 је већи у односу на табелу 2, за 14 пацијената који су умрли пре него што им је отворена историја болести на хитном пријему, а за које је тражена обдукција</t>
  </si>
  <si>
    <t xml:space="preserve">               ИЗВЕШТАЈ О ПРОСЕЧНОЈ ДУЖИНИ БОЛНИЧКОГ ЛЕЧЕЊА, БРОЈУ МЕДИЦИНСКИХ СЕСТАРА ПО ЗАУЗЕТОЈ ПОСТЕЉИ И ПРОЦЕНТУ 
ПАЦИЈЕНАТА КОД КОЈИХ ЈЕ ИЗВРШЕН ПОНОВНИ ПРИЈЕМ  У ЈЕДИНИЦУ ИНТЕНЗИВНЕ НЕГЕ У БОЛНИЦАМА У БЕОГРАДУ ЗА 2012. ГОДИНУ</t>
  </si>
  <si>
    <t>ЛЕТАЛИТЕТ У БОЛНИЦАМА У БЕОГРАДУ ЗА  2012. ГОДИНУ</t>
  </si>
  <si>
    <t>ИЗВЕШТАЈ О БРОЈУ ОБДУКОВАНИХ И ПОДУДАРНОСТИ КЛИНИЧКИХ И
ОБДУКЦИОНИХ ДИЈАГНОЗА У БОЛНИЦАМА У БЕОГРАДУ ЗА 2012. ГОДИНУ</t>
  </si>
  <si>
    <t>КВАЛИТЕТ ЗДР. УСЛУГА</t>
  </si>
  <si>
    <t>ПОСТУПАК ЗДР. .РАДНИКА И САРАДНИКА</t>
  </si>
  <si>
    <t>БРОЈ ПАЦИЈЕНАТА КОД КОЈИХ ЈЕ ИЗВРШЕН ПОНОВНИ ПРИЈЕМ НА ОДЕЉЕЊЕ ИНТЕНЗИВНЕ НЕГЕ</t>
  </si>
  <si>
    <t>СУМАРНИ ИЗВЕШТАЈ О АКТИВНОСТИМА КОМИСИЈЕ ЗА УНАПРЕЂЕЊЕ КВАЛИТЕТА РАДА ЗДРАВСТВЕНЕ УСТАНОВЕ</t>
  </si>
  <si>
    <t>Табела 43</t>
  </si>
  <si>
    <t>БРОЈ УНАПРЕЂЕНИХ ПОКАЗАТЕЉА КВАЛИТЕТА ЗДРАВСТВЕНЕ ЗАШТИТЕ (БЕЗ ПОКАЗАТЕЉА БЕЗБЕДНОСТИ ПАЦИЈЕНТА)</t>
  </si>
  <si>
    <t>БРОЈ УНАПРЕЂЕНИХ ПОКАЗАТЕЉА БЕЗБЕДНОСТИ ПАЦИЈЕНАТА</t>
  </si>
  <si>
    <t>БРОЈ УНАПРЕЂЕНИХ АСПЕКАТА ЗАДОВОЉСТВА КОРИСНИКА</t>
  </si>
  <si>
    <t>БРОЈ УНАПРЕЂЕНИХ АСПЕКАТА ЗАДОВОЉСТВА ЗАПОСЛЕНИХ</t>
  </si>
  <si>
    <t>БРОЈ СПРОВЕДЕНИХ ПРЕПОРУКА ИЗ ЗАВРШНОГ ИЗВЕШТАЈА АГЕНЦИЈЕ ЗА АКРЕДИТАЦИЈУ ЗДРАВСТВЕНИХ УСТАНОВА СРБИЈЕ</t>
  </si>
  <si>
    <t>ПЛАНИРАНО</t>
  </si>
  <si>
    <t>ОСТВАРЕНО</t>
  </si>
  <si>
    <t xml:space="preserve">ЗДРАВСТВЕНА УСТАНОВА </t>
  </si>
  <si>
    <t>Ред. бр.</t>
  </si>
  <si>
    <t>СТРАНА 44</t>
  </si>
  <si>
    <t>БРОЈ СПРОВЕДЕНИХ ПРЕПОРУКА И МЕРА ИЗ ПОСЛЕДЊЕГ ИЗВЕШТАЈА О РЕДОВНОЈ СПОЉНОЈ ПРОВЕРИ КВАЛИТЕТА</t>
  </si>
  <si>
    <t>БРОЈ СПРОВЕДЕНИХ ПРЕПОРУКА И МЕРА ИЗ ПОСЛЕДЊЕГ ИЗВЕШТАЈА О УНУТРАШЊОЈ ПРОВЕРИ КВАЛИТЕТА</t>
  </si>
  <si>
    <t>ИНСТИТУТ ЗА З.З. МАЈКЕ И ДЕТЕТА СРБИЈЕ "ДР В.ЧУПИЋ"</t>
  </si>
  <si>
    <t>Сумарни извештај о активностима комисије за унапређење квалитета рада здравствене установе</t>
  </si>
  <si>
    <t>Табела бр 43</t>
  </si>
  <si>
    <r>
      <t>Табела бр 29-</t>
    </r>
    <r>
      <rPr>
        <sz val="11"/>
        <rFont val="Arial Narrow"/>
        <family val="2"/>
      </rPr>
      <t>наставак</t>
    </r>
  </si>
  <si>
    <t>ГАК "НАРОДНИ ФРОНТ" није доставио податке.</t>
  </si>
  <si>
    <r>
      <t xml:space="preserve">БРОЈ ПАЦИЈЕНАТА СА ЛИСТЕ ЧЕКАЊА КОЈИМА ЈЕ УРАЂЕНА </t>
    </r>
    <r>
      <rPr>
        <b/>
        <i/>
        <sz val="6.5"/>
        <rFont val="Arial Narrow"/>
        <family val="2"/>
      </rPr>
      <t>ИНТЕРВЕНЦИЈА</t>
    </r>
  </si>
  <si>
    <r>
      <t xml:space="preserve">УКУПАН БРОЈ СВИХ ПАЦИЈЕНАТА  КОЈИМА ЈЕ УРАЂЕНА </t>
    </r>
    <r>
      <rPr>
        <b/>
        <i/>
        <sz val="6.5"/>
        <rFont val="Arial Narrow"/>
        <family val="2"/>
      </rPr>
      <t>ИНТЕРВЕНЦИЈА</t>
    </r>
    <r>
      <rPr>
        <b/>
        <i/>
        <sz val="7.5"/>
        <rFont val="Arial Narrow"/>
        <family val="2"/>
      </rPr>
      <t xml:space="preserve"> У  ЗУ</t>
    </r>
  </si>
  <si>
    <t>БРОЈ ПАЦИЈЕНАТА СА ЛИСТЕ ЧЕКАЊА КОЈИ СУ СКИНУТИ/ ОБРИСАНИ СА ЛИСТЕ ЧЕКАЊА</t>
  </si>
  <si>
    <r>
      <t xml:space="preserve">% ИЗВРШЕНИХ </t>
    </r>
    <r>
      <rPr>
        <b/>
        <i/>
        <sz val="6.5"/>
        <rFont val="Arial Narrow"/>
        <family val="2"/>
      </rPr>
      <t>ИНТЕРВЕНЦИЈА</t>
    </r>
    <r>
      <rPr>
        <b/>
        <i/>
        <sz val="7.5"/>
        <rFont val="Arial Narrow"/>
        <family val="2"/>
      </rPr>
      <t xml:space="preserve"> СА ЛИСТЕ ЧЕКАЊА У ОДНОСУ НА УКУПАН БРОЈ</t>
    </r>
  </si>
  <si>
    <t>ИНСТИТУТ ЗА МЕДИЦИНУ РАДА СРБИЈЕ</t>
  </si>
  <si>
    <t>ЗАВОД ЗА ПСИХОФИЗ. ПОРЕМ. И ГОВ. ПАТОЛ.</t>
  </si>
</sst>
</file>

<file path=xl/styles.xml><?xml version="1.0" encoding="utf-8"?>
<styleSheet xmlns="http://schemas.openxmlformats.org/spreadsheetml/2006/main">
  <numFmts count="6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\ &quot;YUD&quot;_);\(#,##0\ &quot;YUD&quot;\)"/>
    <numFmt numFmtId="197" formatCode="#,##0\ &quot;YUD&quot;_);[Red]\(#,##0\ &quot;YUD&quot;\)"/>
    <numFmt numFmtId="198" formatCode="#,##0.00\ &quot;YUD&quot;_);\(#,##0.00\ &quot;YUD&quot;\)"/>
    <numFmt numFmtId="199" formatCode="#,##0.00\ &quot;YUD&quot;_);[Red]\(#,##0.00\ &quot;YUD&quot;\)"/>
    <numFmt numFmtId="200" formatCode="_ * #,##0_)\ &quot;YUD&quot;_ ;_ * \(#,##0\)\ &quot;YUD&quot;_ ;_ * &quot;-&quot;_)\ &quot;YUD&quot;_ ;_ @_ "/>
    <numFmt numFmtId="201" formatCode="_ * #,##0_)\ _Y_U_D_ ;_ * \(#,##0\)\ _Y_U_D_ ;_ * &quot;-&quot;_)\ _Y_U_D_ ;_ @_ "/>
    <numFmt numFmtId="202" formatCode="_ * #,##0.00_)\ &quot;YUD&quot;_ ;_ * \(#,##0.00\)\ &quot;YUD&quot;_ ;_ * &quot;-&quot;??_)\ &quot;YUD&quot;_ ;_ @_ "/>
    <numFmt numFmtId="203" formatCode="_ * #,##0.00_)\ _Y_U_D_ ;_ * \(#,##0.00\)\ _Y_U_D_ ;_ * &quot;-&quot;??_)\ _Y_U_D_ ;_ @_ "/>
    <numFmt numFmtId="204" formatCode="General_)"/>
    <numFmt numFmtId="205" formatCode="0.0_)"/>
    <numFmt numFmtId="206" formatCode="0.0"/>
    <numFmt numFmtId="207" formatCode="0_)"/>
    <numFmt numFmtId="208" formatCode="0.000"/>
    <numFmt numFmtId="209" formatCode="0.000000"/>
    <numFmt numFmtId="210" formatCode="0.00000"/>
    <numFmt numFmtId="211" formatCode="0.0000"/>
    <numFmt numFmtId="212" formatCode="0.0000000"/>
    <numFmt numFmtId="213" formatCode="_-* #,##0.000\ _$_-;\-* #,##0.000\ _$_-;_-* &quot;-&quot;??\ _$_-;_-@_-"/>
    <numFmt numFmtId="214" formatCode="_-* #.##0.000\ _$_-;\-* #.##0.000\ _$_-;_-* &quot;-&quot;??\ _$_-;_-@_-"/>
    <numFmt numFmtId="215" formatCode="_-* #.##0.0000\ _$_-;\-* #.##0.0000\ _$_-;_-* &quot;-&quot;??\ _$_-;_-@_-"/>
    <numFmt numFmtId="216" formatCode="0.000000000"/>
    <numFmt numFmtId="217" formatCode="0.0000000000"/>
    <numFmt numFmtId="218" formatCode="0.00000000"/>
    <numFmt numFmtId="219" formatCode="#.##0.00\ _D_i_n_.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i/>
      <sz val="8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i/>
      <sz val="7"/>
      <name val="Arial Narrow"/>
      <family val="2"/>
    </font>
    <font>
      <sz val="8"/>
      <color indexed="8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7"/>
      <name val="Arial"/>
      <family val="0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i/>
      <sz val="8"/>
      <name val="Arial Narrow"/>
      <family val="2"/>
    </font>
    <font>
      <b/>
      <sz val="7"/>
      <name val="Arial"/>
      <family val="0"/>
    </font>
    <font>
      <b/>
      <i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7"/>
      <color indexed="8"/>
      <name val="Arial Narrow"/>
      <family val="2"/>
    </font>
    <font>
      <b/>
      <i/>
      <sz val="11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i/>
      <sz val="7.5"/>
      <name val="Arial Narrow"/>
      <family val="2"/>
    </font>
    <font>
      <b/>
      <i/>
      <sz val="9"/>
      <name val="Arial Narrow"/>
      <family val="2"/>
    </font>
    <font>
      <b/>
      <i/>
      <sz val="10"/>
      <name val="Arial Narrow"/>
      <family val="2"/>
    </font>
    <font>
      <sz val="9.5"/>
      <name val="Arial Narrow"/>
      <family val="2"/>
    </font>
    <font>
      <sz val="9.5"/>
      <color indexed="8"/>
      <name val="Arial Narrow"/>
      <family val="2"/>
    </font>
    <font>
      <b/>
      <sz val="9.5"/>
      <name val="Arial Narrow"/>
      <family val="2"/>
    </font>
    <font>
      <sz val="7.5"/>
      <name val="Arial Narrow"/>
      <family val="2"/>
    </font>
    <font>
      <i/>
      <sz val="7.5"/>
      <name val="Arial Narrow"/>
      <family val="2"/>
    </font>
    <font>
      <b/>
      <sz val="7.5"/>
      <name val="Arial Narrow"/>
      <family val="2"/>
    </font>
    <font>
      <i/>
      <sz val="7"/>
      <name val="Arial Narrow"/>
      <family val="2"/>
    </font>
    <font>
      <b/>
      <sz val="8"/>
      <color indexed="1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6"/>
      <name val="Arial Narrow"/>
      <family val="2"/>
    </font>
    <font>
      <b/>
      <i/>
      <sz val="6.5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</fills>
  <borders count="1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hair"/>
      <right style="medium"/>
      <top style="double"/>
      <bottom style="thin"/>
    </border>
    <border>
      <left style="hair"/>
      <right style="medium"/>
      <top style="double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 style="hair"/>
      <bottom style="hair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3">
    <xf numFmtId="0" fontId="0" fillId="0" borderId="0" xfId="0" applyAlignment="1">
      <alignment/>
    </xf>
    <xf numFmtId="0" fontId="8" fillId="2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2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22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8" xfId="21" applyFont="1" applyFill="1" applyBorder="1" applyAlignment="1">
      <alignment horizontal="center" vertical="center" wrapText="1"/>
      <protection/>
    </xf>
    <xf numFmtId="0" fontId="10" fillId="2" borderId="9" xfId="21" applyFont="1" applyFill="1" applyBorder="1" applyAlignment="1">
      <alignment horizontal="center" vertical="center" wrapText="1"/>
      <protection/>
    </xf>
    <xf numFmtId="0" fontId="10" fillId="2" borderId="10" xfId="21" applyFont="1" applyFill="1" applyBorder="1" applyAlignment="1">
      <alignment horizontal="center" vertical="center" wrapText="1"/>
      <protection/>
    </xf>
    <xf numFmtId="0" fontId="10" fillId="2" borderId="11" xfId="21" applyFont="1" applyFill="1" applyBorder="1" applyAlignment="1">
      <alignment horizontal="center" vertical="center" wrapText="1"/>
      <protection/>
    </xf>
    <xf numFmtId="0" fontId="21" fillId="2" borderId="11" xfId="21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2" borderId="1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2" borderId="0" xfId="0" applyFont="1" applyFill="1" applyAlignment="1" applyProtection="1">
      <alignment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2" borderId="22" xfId="0" applyFont="1" applyFill="1" applyBorder="1" applyAlignment="1">
      <alignment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2" fillId="3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2" borderId="31" xfId="21" applyFont="1" applyFill="1" applyBorder="1" applyAlignment="1">
      <alignment horizontal="center" vertical="center" wrapText="1"/>
      <protection/>
    </xf>
    <xf numFmtId="0" fontId="10" fillId="2" borderId="32" xfId="21" applyFont="1" applyFill="1" applyBorder="1" applyAlignment="1">
      <alignment horizontal="center" vertical="center" wrapText="1"/>
      <protection/>
    </xf>
    <xf numFmtId="0" fontId="21" fillId="2" borderId="32" xfId="21" applyFont="1" applyFill="1" applyBorder="1" applyAlignment="1">
      <alignment horizontal="center" vertical="center" wrapText="1"/>
      <protection/>
    </xf>
    <xf numFmtId="0" fontId="15" fillId="2" borderId="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7" fillId="0" borderId="0" xfId="0" applyFont="1" applyAlignment="1">
      <alignment/>
    </xf>
    <xf numFmtId="0" fontId="18" fillId="2" borderId="3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12" fillId="3" borderId="29" xfId="0" applyNumberFormat="1" applyFont="1" applyFill="1" applyBorder="1" applyAlignment="1">
      <alignment horizontal="center" vertical="center"/>
    </xf>
    <xf numFmtId="2" fontId="12" fillId="3" borderId="40" xfId="0" applyNumberFormat="1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2" fontId="12" fillId="3" borderId="41" xfId="0" applyNumberFormat="1" applyFont="1" applyFill="1" applyBorder="1" applyAlignment="1">
      <alignment horizontal="center" vertical="center"/>
    </xf>
    <xf numFmtId="2" fontId="12" fillId="3" borderId="42" xfId="0" applyNumberFormat="1" applyFont="1" applyFill="1" applyBorder="1" applyAlignment="1">
      <alignment horizontal="center" vertical="center"/>
    </xf>
    <xf numFmtId="1" fontId="12" fillId="3" borderId="29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2" fontId="11" fillId="2" borderId="43" xfId="0" applyNumberFormat="1" applyFont="1" applyFill="1" applyBorder="1" applyAlignment="1">
      <alignment horizontal="center" vertical="center"/>
    </xf>
    <xf numFmtId="2" fontId="11" fillId="2" borderId="44" xfId="0" applyNumberFormat="1" applyFont="1" applyFill="1" applyBorder="1" applyAlignment="1">
      <alignment horizontal="center" vertical="center"/>
    </xf>
    <xf numFmtId="2" fontId="11" fillId="2" borderId="45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2" fontId="12" fillId="3" borderId="29" xfId="0" applyNumberFormat="1" applyFont="1" applyFill="1" applyBorder="1" applyAlignment="1">
      <alignment horizontal="center" vertical="center" wrapText="1"/>
    </xf>
    <xf numFmtId="2" fontId="12" fillId="3" borderId="40" xfId="0" applyNumberFormat="1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 wrapText="1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10" fillId="2" borderId="14" xfId="21" applyFont="1" applyFill="1" applyBorder="1" applyAlignment="1">
      <alignment horizontal="center" vertical="center" wrapText="1"/>
      <protection/>
    </xf>
    <xf numFmtId="0" fontId="10" fillId="2" borderId="30" xfId="21" applyFont="1" applyFill="1" applyBorder="1" applyAlignment="1">
      <alignment horizontal="center" vertical="center" wrapText="1"/>
      <protection/>
    </xf>
    <xf numFmtId="0" fontId="18" fillId="2" borderId="47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22" fillId="2" borderId="53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vertical="center" wrapText="1"/>
    </xf>
    <xf numFmtId="0" fontId="10" fillId="2" borderId="1" xfId="21" applyFont="1" applyFill="1" applyBorder="1" applyAlignment="1">
      <alignment horizontal="right" vertical="center" wrapText="1"/>
      <protection/>
    </xf>
    <xf numFmtId="0" fontId="2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" fontId="11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13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34" fillId="3" borderId="2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" fontId="34" fillId="0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right" wrapText="1"/>
    </xf>
    <xf numFmtId="1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0" borderId="1" xfId="0" applyFont="1" applyBorder="1" applyAlignment="1">
      <alignment/>
    </xf>
    <xf numFmtId="1" fontId="11" fillId="2" borderId="44" xfId="0" applyNumberFormat="1" applyFont="1" applyFill="1" applyBorder="1" applyAlignment="1">
      <alignment horizontal="center" vertical="center"/>
    </xf>
    <xf numFmtId="1" fontId="11" fillId="2" borderId="44" xfId="0" applyNumberFormat="1" applyFont="1" applyFill="1" applyBorder="1" applyAlignment="1">
      <alignment horizontal="center" vertical="center" wrapText="1"/>
    </xf>
    <xf numFmtId="1" fontId="11" fillId="2" borderId="56" xfId="0" applyNumberFormat="1" applyFont="1" applyFill="1" applyBorder="1" applyAlignment="1">
      <alignment horizontal="center" vertical="center"/>
    </xf>
    <xf numFmtId="1" fontId="11" fillId="2" borderId="57" xfId="0" applyNumberFormat="1" applyFont="1" applyFill="1" applyBorder="1" applyAlignment="1">
      <alignment horizontal="center" vertical="center"/>
    </xf>
    <xf numFmtId="2" fontId="11" fillId="0" borderId="43" xfId="0" applyNumberFormat="1" applyFont="1" applyFill="1" applyBorder="1" applyAlignment="1">
      <alignment horizontal="center" vertical="center"/>
    </xf>
    <xf numFmtId="1" fontId="11" fillId="2" borderId="43" xfId="0" applyNumberFormat="1" applyFont="1" applyFill="1" applyBorder="1" applyAlignment="1">
      <alignment horizontal="center" vertical="center"/>
    </xf>
    <xf numFmtId="1" fontId="11" fillId="2" borderId="58" xfId="0" applyNumberFormat="1" applyFont="1" applyFill="1" applyBorder="1" applyAlignment="1">
      <alignment horizontal="center" vertical="center"/>
    </xf>
    <xf numFmtId="2" fontId="11" fillId="0" borderId="44" xfId="0" applyNumberFormat="1" applyFont="1" applyFill="1" applyBorder="1" applyAlignment="1">
      <alignment horizontal="center" vertical="center"/>
    </xf>
    <xf numFmtId="1" fontId="11" fillId="2" borderId="59" xfId="0" applyNumberFormat="1" applyFont="1" applyFill="1" applyBorder="1" applyAlignment="1">
      <alignment horizontal="center" vertical="center"/>
    </xf>
    <xf numFmtId="1" fontId="19" fillId="2" borderId="44" xfId="0" applyNumberFormat="1" applyFont="1" applyFill="1" applyBorder="1" applyAlignment="1">
      <alignment horizontal="center" vertical="center" wrapText="1"/>
    </xf>
    <xf numFmtId="1" fontId="19" fillId="2" borderId="44" xfId="0" applyNumberFormat="1" applyFont="1" applyFill="1" applyBorder="1" applyAlignment="1">
      <alignment horizontal="center" vertical="center"/>
    </xf>
    <xf numFmtId="1" fontId="11" fillId="2" borderId="60" xfId="0" applyNumberFormat="1" applyFont="1" applyFill="1" applyBorder="1" applyAlignment="1">
      <alignment horizontal="center" vertical="center"/>
    </xf>
    <xf numFmtId="1" fontId="11" fillId="2" borderId="60" xfId="0" applyNumberFormat="1" applyFont="1" applyFill="1" applyBorder="1" applyAlignment="1">
      <alignment horizontal="center" vertical="center" wrapText="1"/>
    </xf>
    <xf numFmtId="1" fontId="11" fillId="2" borderId="45" xfId="0" applyNumberFormat="1" applyFont="1" applyFill="1" applyBorder="1" applyAlignment="1">
      <alignment horizontal="center" vertical="center"/>
    </xf>
    <xf numFmtId="2" fontId="11" fillId="0" borderId="45" xfId="0" applyNumberFormat="1" applyFont="1" applyFill="1" applyBorder="1" applyAlignment="1">
      <alignment horizontal="center" vertical="center"/>
    </xf>
    <xf numFmtId="1" fontId="11" fillId="2" borderId="61" xfId="0" applyNumberFormat="1" applyFont="1" applyFill="1" applyBorder="1" applyAlignment="1">
      <alignment horizontal="center" vertical="center"/>
    </xf>
    <xf numFmtId="1" fontId="12" fillId="3" borderId="42" xfId="0" applyNumberFormat="1" applyFont="1" applyFill="1" applyBorder="1" applyAlignment="1">
      <alignment horizontal="center" vertical="center"/>
    </xf>
    <xf numFmtId="1" fontId="12" fillId="3" borderId="40" xfId="0" applyNumberFormat="1" applyFont="1" applyFill="1" applyBorder="1" applyAlignment="1">
      <alignment vertical="center"/>
    </xf>
    <xf numFmtId="0" fontId="15" fillId="2" borderId="57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vertical="center"/>
    </xf>
    <xf numFmtId="0" fontId="12" fillId="3" borderId="40" xfId="0" applyFont="1" applyFill="1" applyBorder="1" applyAlignment="1">
      <alignment vertical="center"/>
    </xf>
    <xf numFmtId="1" fontId="12" fillId="3" borderId="41" xfId="0" applyNumberFormat="1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1" fillId="2" borderId="0" xfId="21" applyFont="1" applyFill="1" applyAlignment="1">
      <alignment horizontal="center" vertical="center" wrapText="1"/>
      <protection/>
    </xf>
    <xf numFmtId="0" fontId="24" fillId="2" borderId="0" xfId="21" applyFont="1" applyFill="1" applyAlignment="1">
      <alignment horizontal="center" vertical="center" wrapText="1"/>
      <protection/>
    </xf>
    <xf numFmtId="0" fontId="12" fillId="2" borderId="0" xfId="21" applyFont="1" applyFill="1" applyAlignment="1">
      <alignment horizontal="center" vertical="center" wrapText="1"/>
      <protection/>
    </xf>
    <xf numFmtId="0" fontId="8" fillId="2" borderId="2" xfId="21" applyFont="1" applyFill="1" applyBorder="1" applyAlignment="1">
      <alignment horizontal="center" vertical="center" wrapText="1"/>
      <protection/>
    </xf>
    <xf numFmtId="0" fontId="8" fillId="2" borderId="26" xfId="21" applyFont="1" applyFill="1" applyBorder="1" applyAlignment="1">
      <alignment horizontal="center" vertical="center" wrapText="1"/>
      <protection/>
    </xf>
    <xf numFmtId="0" fontId="8" fillId="2" borderId="27" xfId="21" applyFont="1" applyFill="1" applyBorder="1" applyAlignment="1">
      <alignment horizontal="center" vertical="center" wrapText="1"/>
      <protection/>
    </xf>
    <xf numFmtId="0" fontId="8" fillId="2" borderId="63" xfId="21" applyFont="1" applyFill="1" applyBorder="1" applyAlignment="1">
      <alignment horizontal="center" vertical="center" wrapText="1"/>
      <protection/>
    </xf>
    <xf numFmtId="0" fontId="10" fillId="2" borderId="0" xfId="21" applyFont="1" applyFill="1" applyBorder="1" applyAlignment="1">
      <alignment horizontal="right" vertical="center" wrapText="1"/>
      <protection/>
    </xf>
    <xf numFmtId="0" fontId="19" fillId="0" borderId="0" xfId="0" applyFont="1" applyAlignment="1">
      <alignment/>
    </xf>
    <xf numFmtId="0" fontId="19" fillId="0" borderId="64" xfId="0" applyFont="1" applyBorder="1" applyAlignment="1">
      <alignment/>
    </xf>
    <xf numFmtId="0" fontId="35" fillId="2" borderId="30" xfId="0" applyFont="1" applyFill="1" applyBorder="1" applyAlignment="1">
      <alignment horizontal="center" vertical="center"/>
    </xf>
    <xf numFmtId="0" fontId="35" fillId="2" borderId="65" xfId="0" applyFont="1" applyFill="1" applyBorder="1" applyAlignment="1">
      <alignment horizontal="center" vertical="center"/>
    </xf>
    <xf numFmtId="0" fontId="35" fillId="2" borderId="66" xfId="0" applyFont="1" applyFill="1" applyBorder="1" applyAlignment="1">
      <alignment horizontal="center" vertical="center"/>
    </xf>
    <xf numFmtId="0" fontId="35" fillId="2" borderId="67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1" fillId="2" borderId="68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" fontId="11" fillId="0" borderId="69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1" fontId="11" fillId="0" borderId="60" xfId="0" applyNumberFormat="1" applyFont="1" applyBorder="1" applyAlignment="1">
      <alignment horizontal="center" vertical="center"/>
    </xf>
    <xf numFmtId="1" fontId="11" fillId="0" borderId="61" xfId="0" applyNumberFormat="1" applyFont="1" applyBorder="1" applyAlignment="1">
      <alignment horizontal="center" vertical="center"/>
    </xf>
    <xf numFmtId="1" fontId="34" fillId="3" borderId="40" xfId="0" applyNumberFormat="1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1" fontId="9" fillId="2" borderId="0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/>
    </xf>
    <xf numFmtId="2" fontId="11" fillId="2" borderId="62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2" fontId="11" fillId="2" borderId="70" xfId="0" applyNumberFormat="1" applyFont="1" applyFill="1" applyBorder="1" applyAlignment="1">
      <alignment horizontal="center" vertical="center"/>
    </xf>
    <xf numFmtId="2" fontId="11" fillId="2" borderId="59" xfId="0" applyNumberFormat="1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1" fontId="12" fillId="4" borderId="29" xfId="0" applyNumberFormat="1" applyFont="1" applyFill="1" applyBorder="1" applyAlignment="1">
      <alignment horizontal="center" vertical="center" wrapText="1"/>
    </xf>
    <xf numFmtId="2" fontId="12" fillId="4" borderId="29" xfId="0" applyNumberFormat="1" applyFont="1" applyFill="1" applyBorder="1" applyAlignment="1">
      <alignment horizontal="center" vertical="center"/>
    </xf>
    <xf numFmtId="2" fontId="12" fillId="4" borderId="40" xfId="0" applyNumberFormat="1" applyFont="1" applyFill="1" applyBorder="1" applyAlignment="1">
      <alignment horizontal="center" vertical="center"/>
    </xf>
    <xf numFmtId="1" fontId="12" fillId="4" borderId="29" xfId="0" applyNumberFormat="1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206" fontId="11" fillId="2" borderId="44" xfId="0" applyNumberFormat="1" applyFont="1" applyFill="1" applyBorder="1" applyAlignment="1">
      <alignment horizontal="center" vertical="center"/>
    </xf>
    <xf numFmtId="2" fontId="11" fillId="0" borderId="69" xfId="0" applyNumberFormat="1" applyFont="1" applyBorder="1" applyAlignment="1">
      <alignment horizontal="center" vertical="center"/>
    </xf>
    <xf numFmtId="2" fontId="11" fillId="0" borderId="71" xfId="0" applyNumberFormat="1" applyFont="1" applyBorder="1" applyAlignment="1">
      <alignment horizontal="center" vertical="center"/>
    </xf>
    <xf numFmtId="206" fontId="11" fillId="2" borderId="60" xfId="0" applyNumberFormat="1" applyFont="1" applyFill="1" applyBorder="1" applyAlignment="1">
      <alignment horizontal="center" vertical="center"/>
    </xf>
    <xf numFmtId="206" fontId="11" fillId="2" borderId="44" xfId="0" applyNumberFormat="1" applyFont="1" applyFill="1" applyBorder="1" applyAlignment="1">
      <alignment horizontal="center" vertical="center" wrapText="1"/>
    </xf>
    <xf numFmtId="206" fontId="11" fillId="2" borderId="60" xfId="0" applyNumberFormat="1" applyFont="1" applyFill="1" applyBorder="1" applyAlignment="1">
      <alignment horizontal="center" vertical="center" wrapText="1"/>
    </xf>
    <xf numFmtId="2" fontId="11" fillId="0" borderId="56" xfId="0" applyNumberFormat="1" applyFont="1" applyBorder="1" applyAlignment="1">
      <alignment horizontal="center" vertical="center"/>
    </xf>
    <xf numFmtId="2" fontId="11" fillId="0" borderId="72" xfId="0" applyNumberFormat="1" applyFont="1" applyBorder="1" applyAlignment="1">
      <alignment horizontal="center" vertical="center"/>
    </xf>
    <xf numFmtId="2" fontId="11" fillId="2" borderId="57" xfId="0" applyNumberFormat="1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 wrapText="1"/>
    </xf>
    <xf numFmtId="2" fontId="11" fillId="2" borderId="56" xfId="0" applyNumberFormat="1" applyFont="1" applyFill="1" applyBorder="1" applyAlignment="1">
      <alignment horizontal="center" vertical="center"/>
    </xf>
    <xf numFmtId="2" fontId="11" fillId="2" borderId="61" xfId="0" applyNumberFormat="1" applyFont="1" applyFill="1" applyBorder="1" applyAlignment="1">
      <alignment horizontal="center" vertical="center"/>
    </xf>
    <xf numFmtId="2" fontId="11" fillId="2" borderId="69" xfId="0" applyNumberFormat="1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2" fontId="11" fillId="2" borderId="60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206" fontId="19" fillId="2" borderId="44" xfId="0" applyNumberFormat="1" applyFont="1" applyFill="1" applyBorder="1" applyAlignment="1">
      <alignment horizontal="center" vertical="center"/>
    </xf>
    <xf numFmtId="1" fontId="11" fillId="2" borderId="42" xfId="0" applyNumberFormat="1" applyFont="1" applyFill="1" applyBorder="1" applyAlignment="1">
      <alignment horizontal="center" vertical="center"/>
    </xf>
    <xf numFmtId="206" fontId="11" fillId="2" borderId="56" xfId="0" applyNumberFormat="1" applyFont="1" applyFill="1" applyBorder="1" applyAlignment="1">
      <alignment horizontal="center" vertical="center"/>
    </xf>
    <xf numFmtId="2" fontId="11" fillId="2" borderId="71" xfId="0" applyNumberFormat="1" applyFont="1" applyFill="1" applyBorder="1" applyAlignment="1">
      <alignment horizontal="center" vertical="center"/>
    </xf>
    <xf numFmtId="2" fontId="11" fillId="2" borderId="72" xfId="0" applyNumberFormat="1" applyFont="1" applyFill="1" applyBorder="1" applyAlignment="1">
      <alignment horizontal="center" vertical="center"/>
    </xf>
    <xf numFmtId="2" fontId="11" fillId="2" borderId="42" xfId="0" applyNumberFormat="1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2" fontId="11" fillId="2" borderId="73" xfId="0" applyNumberFormat="1" applyFont="1" applyFill="1" applyBorder="1" applyAlignment="1">
      <alignment horizontal="center" vertical="center"/>
    </xf>
    <xf numFmtId="206" fontId="11" fillId="2" borderId="43" xfId="0" applyNumberFormat="1" applyFont="1" applyFill="1" applyBorder="1" applyAlignment="1">
      <alignment horizontal="center" vertical="center"/>
    </xf>
    <xf numFmtId="2" fontId="11" fillId="2" borderId="58" xfId="0" applyNumberFormat="1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1" fontId="11" fillId="2" borderId="69" xfId="0" applyNumberFormat="1" applyFont="1" applyFill="1" applyBorder="1" applyAlignment="1">
      <alignment horizontal="center" vertical="center"/>
    </xf>
    <xf numFmtId="206" fontId="11" fillId="2" borderId="69" xfId="0" applyNumberFormat="1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2" fontId="11" fillId="2" borderId="67" xfId="0" applyNumberFormat="1" applyFont="1" applyFill="1" applyBorder="1" applyAlignment="1">
      <alignment horizontal="center" vertical="center"/>
    </xf>
    <xf numFmtId="2" fontId="11" fillId="0" borderId="69" xfId="0" applyNumberFormat="1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 wrapText="1"/>
    </xf>
    <xf numFmtId="2" fontId="11" fillId="2" borderId="44" xfId="0" applyNumberFormat="1" applyFont="1" applyFill="1" applyBorder="1" applyAlignment="1">
      <alignment horizontal="center" vertical="center" wrapText="1"/>
    </xf>
    <xf numFmtId="2" fontId="11" fillId="2" borderId="59" xfId="0" applyNumberFormat="1" applyFont="1" applyFill="1" applyBorder="1" applyAlignment="1">
      <alignment horizontal="center" vertical="center" wrapText="1"/>
    </xf>
    <xf numFmtId="2" fontId="11" fillId="0" borderId="56" xfId="0" applyNumberFormat="1" applyFont="1" applyFill="1" applyBorder="1" applyAlignment="1">
      <alignment horizontal="center" vertical="center"/>
    </xf>
    <xf numFmtId="2" fontId="11" fillId="2" borderId="60" xfId="0" applyNumberFormat="1" applyFont="1" applyFill="1" applyBorder="1" applyAlignment="1">
      <alignment horizontal="center" vertical="center" wrapText="1"/>
    </xf>
    <xf numFmtId="2" fontId="11" fillId="2" borderId="61" xfId="0" applyNumberFormat="1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2" fontId="11" fillId="0" borderId="58" xfId="0" applyNumberFormat="1" applyFont="1" applyBorder="1" applyAlignment="1">
      <alignment horizontal="center" vertical="center"/>
    </xf>
    <xf numFmtId="2" fontId="11" fillId="0" borderId="59" xfId="0" applyNumberFormat="1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2" fontId="11" fillId="0" borderId="44" xfId="0" applyNumberFormat="1" applyFont="1" applyBorder="1" applyAlignment="1">
      <alignment horizontal="center" vertical="center"/>
    </xf>
    <xf numFmtId="2" fontId="11" fillId="0" borderId="60" xfId="0" applyNumberFormat="1" applyFont="1" applyBorder="1" applyAlignment="1">
      <alignment horizontal="center" vertical="center"/>
    </xf>
    <xf numFmtId="2" fontId="11" fillId="0" borderId="73" xfId="0" applyNumberFormat="1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1" fontId="12" fillId="3" borderId="75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" fontId="11" fillId="2" borderId="56" xfId="0" applyNumberFormat="1" applyFont="1" applyFill="1" applyBorder="1" applyAlignment="1">
      <alignment horizontal="center" vertical="center" wrapText="1"/>
    </xf>
    <xf numFmtId="2" fontId="11" fillId="0" borderId="69" xfId="0" applyNumberFormat="1" applyFont="1" applyBorder="1" applyAlignment="1">
      <alignment horizontal="center" vertical="center" wrapText="1"/>
    </xf>
    <xf numFmtId="1" fontId="11" fillId="0" borderId="71" xfId="0" applyNumberFormat="1" applyFont="1" applyBorder="1" applyAlignment="1">
      <alignment horizontal="center" vertical="center" wrapText="1"/>
    </xf>
    <xf numFmtId="1" fontId="11" fillId="0" borderId="59" xfId="0" applyNumberFormat="1" applyFont="1" applyBorder="1" applyAlignment="1">
      <alignment horizontal="center" vertical="center" wrapText="1"/>
    </xf>
    <xf numFmtId="1" fontId="12" fillId="3" borderId="29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 wrapText="1"/>
    </xf>
    <xf numFmtId="2" fontId="12" fillId="2" borderId="77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 wrapText="1"/>
    </xf>
    <xf numFmtId="2" fontId="12" fillId="2" borderId="79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 wrapText="1"/>
    </xf>
    <xf numFmtId="2" fontId="12" fillId="2" borderId="81" xfId="0" applyNumberFormat="1" applyFont="1" applyFill="1" applyBorder="1" applyAlignment="1">
      <alignment horizontal="center" vertical="center"/>
    </xf>
    <xf numFmtId="0" fontId="12" fillId="3" borderId="82" xfId="0" applyFont="1" applyFill="1" applyBorder="1" applyAlignment="1">
      <alignment horizontal="center" vertical="center"/>
    </xf>
    <xf numFmtId="0" fontId="12" fillId="3" borderId="83" xfId="0" applyFont="1" applyFill="1" applyBorder="1" applyAlignment="1">
      <alignment horizontal="center" vertical="center"/>
    </xf>
    <xf numFmtId="2" fontId="12" fillId="3" borderId="84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 wrapText="1"/>
    </xf>
    <xf numFmtId="0" fontId="11" fillId="2" borderId="86" xfId="0" applyFont="1" applyFill="1" applyBorder="1" applyAlignment="1">
      <alignment horizontal="center" vertical="center"/>
    </xf>
    <xf numFmtId="0" fontId="11" fillId="2" borderId="86" xfId="0" applyFont="1" applyFill="1" applyBorder="1" applyAlignment="1">
      <alignment horizontal="center" vertical="center" wrapText="1"/>
    </xf>
    <xf numFmtId="0" fontId="42" fillId="3" borderId="82" xfId="0" applyFont="1" applyFill="1" applyBorder="1" applyAlignment="1">
      <alignment horizontal="center" vertical="center"/>
    </xf>
    <xf numFmtId="2" fontId="12" fillId="2" borderId="87" xfId="0" applyNumberFormat="1" applyFont="1" applyFill="1" applyBorder="1" applyAlignment="1">
      <alignment horizontal="center" vertical="center"/>
    </xf>
    <xf numFmtId="2" fontId="11" fillId="2" borderId="77" xfId="0" applyNumberFormat="1" applyFont="1" applyFill="1" applyBorder="1" applyAlignment="1">
      <alignment horizontal="center" vertical="center"/>
    </xf>
    <xf numFmtId="2" fontId="11" fillId="2" borderId="79" xfId="0" applyNumberFormat="1" applyFont="1" applyFill="1" applyBorder="1" applyAlignment="1">
      <alignment horizontal="center" vertical="center"/>
    </xf>
    <xf numFmtId="2" fontId="11" fillId="2" borderId="81" xfId="0" applyNumberFormat="1" applyFont="1" applyFill="1" applyBorder="1" applyAlignment="1">
      <alignment horizontal="center" vertical="center"/>
    </xf>
    <xf numFmtId="2" fontId="11" fillId="2" borderId="87" xfId="0" applyNumberFormat="1" applyFont="1" applyFill="1" applyBorder="1" applyAlignment="1">
      <alignment horizontal="center" vertical="center"/>
    </xf>
    <xf numFmtId="2" fontId="12" fillId="2" borderId="88" xfId="0" applyNumberFormat="1" applyFont="1" applyFill="1" applyBorder="1" applyAlignment="1">
      <alignment horizontal="center" vertical="center"/>
    </xf>
    <xf numFmtId="2" fontId="12" fillId="2" borderId="89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1" fillId="3" borderId="90" xfId="0" applyFont="1" applyFill="1" applyBorder="1" applyAlignment="1">
      <alignment horizontal="center" vertical="center"/>
    </xf>
    <xf numFmtId="2" fontId="12" fillId="3" borderId="89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/>
    </xf>
    <xf numFmtId="2" fontId="12" fillId="3" borderId="79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1" xfId="0" applyFont="1" applyFill="1" applyBorder="1" applyAlignment="1">
      <alignment horizontal="center" vertical="center"/>
    </xf>
    <xf numFmtId="2" fontId="12" fillId="3" borderId="92" xfId="0" applyNumberFormat="1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1" fontId="11" fillId="2" borderId="45" xfId="0" applyNumberFormat="1" applyFont="1" applyFill="1" applyBorder="1" applyAlignment="1">
      <alignment horizontal="center" vertical="center" wrapText="1"/>
    </xf>
    <xf numFmtId="1" fontId="11" fillId="2" borderId="43" xfId="0" applyNumberFormat="1" applyFont="1" applyFill="1" applyBorder="1" applyAlignment="1">
      <alignment horizontal="center" vertical="center" wrapText="1"/>
    </xf>
    <xf numFmtId="1" fontId="11" fillId="2" borderId="72" xfId="0" applyNumberFormat="1" applyFont="1" applyFill="1" applyBorder="1" applyAlignment="1">
      <alignment horizontal="center" vertical="center"/>
    </xf>
    <xf numFmtId="2" fontId="11" fillId="5" borderId="44" xfId="0" applyNumberFormat="1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2" fontId="11" fillId="5" borderId="45" xfId="0" applyNumberFormat="1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1" fontId="11" fillId="2" borderId="76" xfId="21" applyNumberFormat="1" applyFont="1" applyFill="1" applyBorder="1" applyAlignment="1">
      <alignment horizontal="center" vertical="center" wrapText="1"/>
      <protection/>
    </xf>
    <xf numFmtId="2" fontId="11" fillId="2" borderId="76" xfId="21" applyNumberFormat="1" applyFont="1" applyFill="1" applyBorder="1" applyAlignment="1">
      <alignment horizontal="center" vertical="center" wrapText="1"/>
      <protection/>
    </xf>
    <xf numFmtId="2" fontId="11" fillId="2" borderId="93" xfId="21" applyNumberFormat="1" applyFont="1" applyFill="1" applyBorder="1" applyAlignment="1">
      <alignment horizontal="center" vertical="center" wrapText="1"/>
      <protection/>
    </xf>
    <xf numFmtId="1" fontId="11" fillId="2" borderId="78" xfId="21" applyNumberFormat="1" applyFont="1" applyFill="1" applyBorder="1" applyAlignment="1">
      <alignment horizontal="center" vertical="center" wrapText="1"/>
      <protection/>
    </xf>
    <xf numFmtId="2" fontId="11" fillId="2" borderId="78" xfId="21" applyNumberFormat="1" applyFont="1" applyFill="1" applyBorder="1" applyAlignment="1">
      <alignment horizontal="center" vertical="center" wrapText="1"/>
      <protection/>
    </xf>
    <xf numFmtId="2" fontId="11" fillId="2" borderId="94" xfId="21" applyNumberFormat="1" applyFont="1" applyFill="1" applyBorder="1" applyAlignment="1">
      <alignment horizontal="center" vertical="center" wrapText="1"/>
      <protection/>
    </xf>
    <xf numFmtId="2" fontId="11" fillId="2" borderId="95" xfId="21" applyNumberFormat="1" applyFont="1" applyFill="1" applyBorder="1" applyAlignment="1">
      <alignment horizontal="center" vertical="center" wrapText="1"/>
      <protection/>
    </xf>
    <xf numFmtId="2" fontId="11" fillId="2" borderId="96" xfId="21" applyNumberFormat="1" applyFont="1" applyFill="1" applyBorder="1" applyAlignment="1">
      <alignment horizontal="center" vertical="center" wrapText="1"/>
      <protection/>
    </xf>
    <xf numFmtId="1" fontId="12" fillId="3" borderId="97" xfId="21" applyNumberFormat="1" applyFont="1" applyFill="1" applyBorder="1" applyAlignment="1">
      <alignment horizontal="center" vertical="center" wrapText="1"/>
      <protection/>
    </xf>
    <xf numFmtId="2" fontId="12" fillId="3" borderId="97" xfId="21" applyNumberFormat="1" applyFont="1" applyFill="1" applyBorder="1" applyAlignment="1">
      <alignment horizontal="center" vertical="center" wrapText="1"/>
      <protection/>
    </xf>
    <xf numFmtId="2" fontId="12" fillId="3" borderId="98" xfId="21" applyNumberFormat="1" applyFont="1" applyFill="1" applyBorder="1" applyAlignment="1">
      <alignment horizontal="center" vertical="center" wrapText="1"/>
      <protection/>
    </xf>
    <xf numFmtId="1" fontId="11" fillId="2" borderId="85" xfId="21" applyNumberFormat="1" applyFont="1" applyFill="1" applyBorder="1" applyAlignment="1">
      <alignment horizontal="center" vertical="center" wrapText="1"/>
      <protection/>
    </xf>
    <xf numFmtId="2" fontId="11" fillId="2" borderId="79" xfId="21" applyNumberFormat="1" applyFont="1" applyFill="1" applyBorder="1" applyAlignment="1">
      <alignment horizontal="center" vertical="center" wrapText="1"/>
      <protection/>
    </xf>
    <xf numFmtId="1" fontId="11" fillId="2" borderId="80" xfId="21" applyNumberFormat="1" applyFont="1" applyFill="1" applyBorder="1" applyAlignment="1">
      <alignment horizontal="center" vertical="center" wrapText="1"/>
      <protection/>
    </xf>
    <xf numFmtId="1" fontId="11" fillId="2" borderId="0" xfId="21" applyNumberFormat="1" applyFont="1" applyFill="1" applyBorder="1" applyAlignment="1">
      <alignment horizontal="center" vertical="center" wrapText="1"/>
      <protection/>
    </xf>
    <xf numFmtId="2" fontId="11" fillId="2" borderId="99" xfId="21" applyNumberFormat="1" applyFont="1" applyFill="1" applyBorder="1" applyAlignment="1">
      <alignment horizontal="center" vertical="center" wrapText="1"/>
      <protection/>
    </xf>
    <xf numFmtId="0" fontId="11" fillId="2" borderId="85" xfId="21" applyFont="1" applyFill="1" applyBorder="1" applyAlignment="1">
      <alignment horizontal="center" vertical="center"/>
      <protection/>
    </xf>
    <xf numFmtId="2" fontId="11" fillId="2" borderId="85" xfId="21" applyNumberFormat="1" applyFont="1" applyFill="1" applyBorder="1" applyAlignment="1">
      <alignment horizontal="center" vertical="center" wrapText="1"/>
      <protection/>
    </xf>
    <xf numFmtId="0" fontId="11" fillId="2" borderId="78" xfId="21" applyFont="1" applyFill="1" applyBorder="1" applyAlignment="1">
      <alignment horizontal="center" vertical="center"/>
      <protection/>
    </xf>
    <xf numFmtId="2" fontId="11" fillId="2" borderId="70" xfId="21" applyNumberFormat="1" applyFont="1" applyFill="1" applyBorder="1" applyAlignment="1">
      <alignment horizontal="center" vertical="center" wrapText="1"/>
      <protection/>
    </xf>
    <xf numFmtId="1" fontId="11" fillId="2" borderId="95" xfId="21" applyNumberFormat="1" applyFont="1" applyFill="1" applyBorder="1" applyAlignment="1">
      <alignment horizontal="center" vertical="center" wrapText="1"/>
      <protection/>
    </xf>
    <xf numFmtId="2" fontId="11" fillId="2" borderId="86" xfId="21" applyNumberFormat="1" applyFont="1" applyFill="1" applyBorder="1" applyAlignment="1">
      <alignment horizontal="center" vertical="center" wrapText="1"/>
      <protection/>
    </xf>
    <xf numFmtId="2" fontId="11" fillId="2" borderId="100" xfId="21" applyNumberFormat="1" applyFont="1" applyFill="1" applyBorder="1" applyAlignment="1">
      <alignment horizontal="center" vertical="center" wrapText="1"/>
      <protection/>
    </xf>
    <xf numFmtId="1" fontId="12" fillId="3" borderId="101" xfId="21" applyNumberFormat="1" applyFont="1" applyFill="1" applyBorder="1" applyAlignment="1">
      <alignment horizontal="center" vertical="center" wrapText="1"/>
      <protection/>
    </xf>
    <xf numFmtId="2" fontId="12" fillId="3" borderId="99" xfId="21" applyNumberFormat="1" applyFont="1" applyFill="1" applyBorder="1" applyAlignment="1">
      <alignment horizontal="center" vertical="center" wrapText="1"/>
      <protection/>
    </xf>
    <xf numFmtId="1" fontId="11" fillId="2" borderId="90" xfId="21" applyNumberFormat="1" applyFont="1" applyFill="1" applyBorder="1" applyAlignment="1">
      <alignment horizontal="center" vertical="center" wrapText="1"/>
      <protection/>
    </xf>
    <xf numFmtId="0" fontId="11" fillId="2" borderId="76" xfId="21" applyFont="1" applyFill="1" applyBorder="1" applyAlignment="1">
      <alignment horizontal="center" vertical="center"/>
      <protection/>
    </xf>
    <xf numFmtId="2" fontId="11" fillId="2" borderId="102" xfId="21" applyNumberFormat="1" applyFont="1" applyFill="1" applyBorder="1" applyAlignment="1">
      <alignment horizontal="center" vertical="center" wrapText="1"/>
      <protection/>
    </xf>
    <xf numFmtId="2" fontId="11" fillId="2" borderId="80" xfId="21" applyNumberFormat="1" applyFont="1" applyFill="1" applyBorder="1" applyAlignment="1">
      <alignment horizontal="center" vertical="center" wrapText="1"/>
      <protection/>
    </xf>
    <xf numFmtId="1" fontId="12" fillId="3" borderId="103" xfId="21" applyNumberFormat="1" applyFont="1" applyFill="1" applyBorder="1" applyAlignment="1">
      <alignment horizontal="center" vertical="center" wrapText="1"/>
      <protection/>
    </xf>
    <xf numFmtId="2" fontId="12" fillId="3" borderId="103" xfId="21" applyNumberFormat="1" applyFont="1" applyFill="1" applyBorder="1" applyAlignment="1">
      <alignment horizontal="center" vertical="center" wrapText="1"/>
      <protection/>
    </xf>
    <xf numFmtId="2" fontId="12" fillId="3" borderId="104" xfId="21" applyNumberFormat="1" applyFont="1" applyFill="1" applyBorder="1" applyAlignment="1">
      <alignment horizontal="center" vertical="center" wrapText="1"/>
      <protection/>
    </xf>
    <xf numFmtId="2" fontId="11" fillId="2" borderId="105" xfId="21" applyNumberFormat="1" applyFont="1" applyFill="1" applyBorder="1" applyAlignment="1">
      <alignment horizontal="center" vertical="center" wrapText="1"/>
      <protection/>
    </xf>
    <xf numFmtId="2" fontId="12" fillId="3" borderId="106" xfId="21" applyNumberFormat="1" applyFont="1" applyFill="1" applyBorder="1" applyAlignment="1">
      <alignment horizontal="center" vertical="center" wrapText="1"/>
      <protection/>
    </xf>
    <xf numFmtId="1" fontId="12" fillId="3" borderId="86" xfId="21" applyNumberFormat="1" applyFont="1" applyFill="1" applyBorder="1" applyAlignment="1">
      <alignment horizontal="center" vertical="center" wrapText="1"/>
      <protection/>
    </xf>
    <xf numFmtId="2" fontId="12" fillId="3" borderId="86" xfId="21" applyNumberFormat="1" applyFont="1" applyFill="1" applyBorder="1" applyAlignment="1">
      <alignment horizontal="center" vertical="center" wrapText="1"/>
      <protection/>
    </xf>
    <xf numFmtId="2" fontId="12" fillId="3" borderId="94" xfId="21" applyNumberFormat="1" applyFont="1" applyFill="1" applyBorder="1" applyAlignment="1">
      <alignment horizontal="center" vertical="center" wrapText="1"/>
      <protection/>
    </xf>
    <xf numFmtId="2" fontId="12" fillId="3" borderId="107" xfId="21" applyNumberFormat="1" applyFont="1" applyFill="1" applyBorder="1" applyAlignment="1">
      <alignment horizontal="center" vertical="center" wrapText="1"/>
      <protection/>
    </xf>
    <xf numFmtId="206" fontId="19" fillId="2" borderId="69" xfId="0" applyNumberFormat="1" applyFont="1" applyFill="1" applyBorder="1" applyAlignment="1">
      <alignment horizontal="center" vertical="center"/>
    </xf>
    <xf numFmtId="0" fontId="19" fillId="2" borderId="69" xfId="0" applyFont="1" applyFill="1" applyBorder="1" applyAlignment="1">
      <alignment horizontal="center" vertical="center"/>
    </xf>
    <xf numFmtId="0" fontId="19" fillId="2" borderId="69" xfId="0" applyFont="1" applyFill="1" applyBorder="1" applyAlignment="1">
      <alignment horizontal="center" vertical="center" wrapText="1"/>
    </xf>
    <xf numFmtId="2" fontId="19" fillId="2" borderId="69" xfId="0" applyNumberFormat="1" applyFont="1" applyFill="1" applyBorder="1" applyAlignment="1">
      <alignment horizontal="center" vertical="center" wrapText="1"/>
    </xf>
    <xf numFmtId="206" fontId="19" fillId="2" borderId="71" xfId="0" applyNumberFormat="1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/>
    </xf>
    <xf numFmtId="0" fontId="19" fillId="2" borderId="71" xfId="0" applyFont="1" applyFill="1" applyBorder="1" applyAlignment="1">
      <alignment horizontal="center" vertical="center"/>
    </xf>
    <xf numFmtId="206" fontId="19" fillId="2" borderId="60" xfId="0" applyNumberFormat="1" applyFont="1" applyFill="1" applyBorder="1" applyAlignment="1">
      <alignment horizontal="center" vertical="center"/>
    </xf>
    <xf numFmtId="0" fontId="19" fillId="2" borderId="60" xfId="0" applyFont="1" applyFill="1" applyBorder="1" applyAlignment="1">
      <alignment horizontal="center" vertical="center"/>
    </xf>
    <xf numFmtId="2" fontId="19" fillId="2" borderId="60" xfId="0" applyNumberFormat="1" applyFont="1" applyFill="1" applyBorder="1" applyAlignment="1">
      <alignment horizontal="center" vertical="center" wrapText="1"/>
    </xf>
    <xf numFmtId="206" fontId="19" fillId="2" borderId="61" xfId="0" applyNumberFormat="1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206" fontId="19" fillId="3" borderId="29" xfId="0" applyNumberFormat="1" applyFont="1" applyFill="1" applyBorder="1" applyAlignment="1">
      <alignment horizontal="center" vertical="center"/>
    </xf>
    <xf numFmtId="2" fontId="19" fillId="3" borderId="29" xfId="0" applyNumberFormat="1" applyFont="1" applyFill="1" applyBorder="1" applyAlignment="1">
      <alignment horizontal="center" vertical="center" wrapText="1"/>
    </xf>
    <xf numFmtId="1" fontId="19" fillId="3" borderId="40" xfId="0" applyNumberFormat="1" applyFont="1" applyFill="1" applyBorder="1" applyAlignment="1">
      <alignment horizontal="center" vertical="center"/>
    </xf>
    <xf numFmtId="1" fontId="19" fillId="2" borderId="8" xfId="0" applyNumberFormat="1" applyFont="1" applyFill="1" applyBorder="1" applyAlignment="1">
      <alignment horizontal="center" vertical="center" wrapText="1"/>
    </xf>
    <xf numFmtId="2" fontId="19" fillId="2" borderId="93" xfId="0" applyNumberFormat="1" applyFont="1" applyFill="1" applyBorder="1" applyAlignment="1">
      <alignment horizontal="center" vertical="center" wrapText="1"/>
    </xf>
    <xf numFmtId="1" fontId="19" fillId="2" borderId="108" xfId="0" applyNumberFormat="1" applyFont="1" applyFill="1" applyBorder="1" applyAlignment="1">
      <alignment horizontal="center" vertical="center" wrapText="1"/>
    </xf>
    <xf numFmtId="2" fontId="19" fillId="2" borderId="99" xfId="0" applyNumberFormat="1" applyFont="1" applyFill="1" applyBorder="1" applyAlignment="1">
      <alignment horizontal="center" vertical="center" wrapText="1"/>
    </xf>
    <xf numFmtId="1" fontId="19" fillId="2" borderId="31" xfId="0" applyNumberFormat="1" applyFont="1" applyFill="1" applyBorder="1" applyAlignment="1">
      <alignment horizontal="center" vertical="center" wrapText="1"/>
    </xf>
    <xf numFmtId="2" fontId="19" fillId="2" borderId="102" xfId="0" applyNumberFormat="1" applyFont="1" applyFill="1" applyBorder="1" applyAlignment="1">
      <alignment horizontal="center" vertical="center" wrapText="1"/>
    </xf>
    <xf numFmtId="1" fontId="19" fillId="2" borderId="78" xfId="0" applyNumberFormat="1" applyFont="1" applyFill="1" applyBorder="1" applyAlignment="1">
      <alignment horizontal="center" vertical="center" wrapText="1"/>
    </xf>
    <xf numFmtId="2" fontId="19" fillId="2" borderId="79" xfId="0" applyNumberFormat="1" applyFont="1" applyFill="1" applyBorder="1" applyAlignment="1">
      <alignment horizontal="center" vertical="center" wrapText="1"/>
    </xf>
    <xf numFmtId="1" fontId="19" fillId="2" borderId="109" xfId="0" applyNumberFormat="1" applyFont="1" applyFill="1" applyBorder="1" applyAlignment="1">
      <alignment horizontal="center" vertical="center" wrapText="1"/>
    </xf>
    <xf numFmtId="2" fontId="19" fillId="2" borderId="110" xfId="0" applyNumberFormat="1" applyFont="1" applyFill="1" applyBorder="1" applyAlignment="1">
      <alignment horizontal="center" vertical="center" wrapText="1"/>
    </xf>
    <xf numFmtId="1" fontId="43" fillId="2" borderId="56" xfId="0" applyNumberFormat="1" applyFont="1" applyFill="1" applyBorder="1" applyAlignment="1">
      <alignment horizontal="center" vertical="center" wrapText="1"/>
    </xf>
    <xf numFmtId="2" fontId="43" fillId="0" borderId="43" xfId="0" applyNumberFormat="1" applyFont="1" applyFill="1" applyBorder="1" applyAlignment="1">
      <alignment horizontal="center" vertical="center"/>
    </xf>
    <xf numFmtId="2" fontId="43" fillId="2" borderId="69" xfId="0" applyNumberFormat="1" applyFont="1" applyFill="1" applyBorder="1" applyAlignment="1">
      <alignment horizontal="center" vertical="center"/>
    </xf>
    <xf numFmtId="2" fontId="43" fillId="2" borderId="43" xfId="0" applyNumberFormat="1" applyFont="1" applyFill="1" applyBorder="1" applyAlignment="1">
      <alignment horizontal="center" vertical="center"/>
    </xf>
    <xf numFmtId="1" fontId="43" fillId="2" borderId="44" xfId="0" applyNumberFormat="1" applyFont="1" applyFill="1" applyBorder="1" applyAlignment="1">
      <alignment horizontal="center" vertical="center"/>
    </xf>
    <xf numFmtId="0" fontId="43" fillId="2" borderId="59" xfId="0" applyFont="1" applyFill="1" applyBorder="1" applyAlignment="1">
      <alignment horizontal="center" vertical="center"/>
    </xf>
    <xf numFmtId="1" fontId="43" fillId="2" borderId="44" xfId="0" applyNumberFormat="1" applyFont="1" applyFill="1" applyBorder="1" applyAlignment="1">
      <alignment horizontal="center" vertical="center" wrapText="1"/>
    </xf>
    <xf numFmtId="2" fontId="43" fillId="0" borderId="44" xfId="0" applyNumberFormat="1" applyFont="1" applyFill="1" applyBorder="1" applyAlignment="1">
      <alignment horizontal="center" vertical="center"/>
    </xf>
    <xf numFmtId="2" fontId="43" fillId="2" borderId="44" xfId="0" applyNumberFormat="1" applyFont="1" applyFill="1" applyBorder="1" applyAlignment="1">
      <alignment horizontal="center" vertical="center"/>
    </xf>
    <xf numFmtId="0" fontId="43" fillId="2" borderId="44" xfId="0" applyFont="1" applyFill="1" applyBorder="1" applyAlignment="1">
      <alignment horizontal="center" vertical="center"/>
    </xf>
    <xf numFmtId="0" fontId="44" fillId="2" borderId="44" xfId="0" applyFont="1" applyFill="1" applyBorder="1" applyAlignment="1">
      <alignment horizontal="center" vertical="center" wrapText="1"/>
    </xf>
    <xf numFmtId="0" fontId="44" fillId="2" borderId="44" xfId="0" applyFont="1" applyFill="1" applyBorder="1" applyAlignment="1">
      <alignment horizontal="center" vertical="center"/>
    </xf>
    <xf numFmtId="0" fontId="43" fillId="2" borderId="60" xfId="0" applyFont="1" applyFill="1" applyBorder="1" applyAlignment="1">
      <alignment horizontal="center" vertical="center" wrapText="1"/>
    </xf>
    <xf numFmtId="0" fontId="43" fillId="2" borderId="60" xfId="0" applyFont="1" applyFill="1" applyBorder="1" applyAlignment="1">
      <alignment horizontal="center" vertical="center"/>
    </xf>
    <xf numFmtId="0" fontId="43" fillId="2" borderId="61" xfId="0" applyFont="1" applyFill="1" applyBorder="1" applyAlignment="1">
      <alignment horizontal="center" vertical="center"/>
    </xf>
    <xf numFmtId="0" fontId="43" fillId="2" borderId="44" xfId="0" applyFont="1" applyFill="1" applyBorder="1" applyAlignment="1">
      <alignment horizontal="center" vertical="center" wrapText="1"/>
    </xf>
    <xf numFmtId="0" fontId="43" fillId="2" borderId="69" xfId="0" applyFont="1" applyFill="1" applyBorder="1" applyAlignment="1">
      <alignment horizontal="center" vertical="center" wrapText="1"/>
    </xf>
    <xf numFmtId="0" fontId="43" fillId="2" borderId="69" xfId="0" applyFont="1" applyFill="1" applyBorder="1" applyAlignment="1">
      <alignment horizontal="center" vertical="center"/>
    </xf>
    <xf numFmtId="1" fontId="43" fillId="2" borderId="59" xfId="0" applyNumberFormat="1" applyFont="1" applyFill="1" applyBorder="1" applyAlignment="1">
      <alignment horizontal="center" vertical="center"/>
    </xf>
    <xf numFmtId="1" fontId="43" fillId="2" borderId="60" xfId="0" applyNumberFormat="1" applyFont="1" applyFill="1" applyBorder="1" applyAlignment="1">
      <alignment horizontal="center" vertical="center"/>
    </xf>
    <xf numFmtId="1" fontId="43" fillId="2" borderId="60" xfId="0" applyNumberFormat="1" applyFont="1" applyFill="1" applyBorder="1" applyAlignment="1">
      <alignment horizontal="center" vertical="center" wrapText="1"/>
    </xf>
    <xf numFmtId="1" fontId="43" fillId="2" borderId="56" xfId="0" applyNumberFormat="1" applyFont="1" applyFill="1" applyBorder="1" applyAlignment="1">
      <alignment horizontal="center" vertical="center"/>
    </xf>
    <xf numFmtId="1" fontId="43" fillId="2" borderId="69" xfId="0" applyNumberFormat="1" applyFont="1" applyFill="1" applyBorder="1" applyAlignment="1">
      <alignment horizontal="center" vertical="center"/>
    </xf>
    <xf numFmtId="1" fontId="43" fillId="2" borderId="45" xfId="0" applyNumberFormat="1" applyFont="1" applyFill="1" applyBorder="1" applyAlignment="1">
      <alignment horizontal="center" vertical="center"/>
    </xf>
    <xf numFmtId="1" fontId="43" fillId="2" borderId="45" xfId="0" applyNumberFormat="1" applyFont="1" applyFill="1" applyBorder="1" applyAlignment="1">
      <alignment horizontal="center" vertical="center" wrapText="1"/>
    </xf>
    <xf numFmtId="2" fontId="43" fillId="0" borderId="45" xfId="0" applyNumberFormat="1" applyFont="1" applyFill="1" applyBorder="1" applyAlignment="1">
      <alignment horizontal="center" vertical="center"/>
    </xf>
    <xf numFmtId="2" fontId="43" fillId="2" borderId="60" xfId="0" applyNumberFormat="1" applyFont="1" applyFill="1" applyBorder="1" applyAlignment="1">
      <alignment horizontal="center" vertical="center"/>
    </xf>
    <xf numFmtId="2" fontId="43" fillId="2" borderId="45" xfId="0" applyNumberFormat="1" applyFont="1" applyFill="1" applyBorder="1" applyAlignment="1">
      <alignment horizontal="center" vertical="center"/>
    </xf>
    <xf numFmtId="0" fontId="43" fillId="2" borderId="73" xfId="0" applyFont="1" applyFill="1" applyBorder="1" applyAlignment="1">
      <alignment horizontal="center" vertical="center"/>
    </xf>
    <xf numFmtId="1" fontId="45" fillId="3" borderId="29" xfId="0" applyNumberFormat="1" applyFont="1" applyFill="1" applyBorder="1" applyAlignment="1">
      <alignment horizontal="center" vertical="center"/>
    </xf>
    <xf numFmtId="0" fontId="45" fillId="3" borderId="29" xfId="0" applyFont="1" applyFill="1" applyBorder="1" applyAlignment="1">
      <alignment horizontal="center" vertical="center"/>
    </xf>
    <xf numFmtId="2" fontId="45" fillId="3" borderId="29" xfId="0" applyNumberFormat="1" applyFont="1" applyFill="1" applyBorder="1" applyAlignment="1">
      <alignment horizontal="center" vertical="center"/>
    </xf>
    <xf numFmtId="0" fontId="45" fillId="6" borderId="29" xfId="0" applyFont="1" applyFill="1" applyBorder="1" applyAlignment="1">
      <alignment horizontal="center" vertical="center"/>
    </xf>
    <xf numFmtId="0" fontId="45" fillId="6" borderId="40" xfId="0" applyFont="1" applyFill="1" applyBorder="1" applyAlignment="1">
      <alignment horizontal="center" vertical="center"/>
    </xf>
    <xf numFmtId="0" fontId="41" fillId="2" borderId="34" xfId="0" applyFont="1" applyFill="1" applyBorder="1" applyAlignment="1">
      <alignment horizontal="center" vertical="center" wrapText="1"/>
    </xf>
    <xf numFmtId="0" fontId="25" fillId="2" borderId="58" xfId="0" applyFont="1" applyFill="1" applyBorder="1" applyAlignment="1">
      <alignment horizontal="center" vertical="center"/>
    </xf>
    <xf numFmtId="0" fontId="41" fillId="2" borderId="35" xfId="0" applyFont="1" applyFill="1" applyBorder="1" applyAlignment="1">
      <alignment horizontal="center" vertical="center" wrapText="1"/>
    </xf>
    <xf numFmtId="0" fontId="25" fillId="2" borderId="73" xfId="0" applyFont="1" applyFill="1" applyBorder="1" applyAlignment="1">
      <alignment horizontal="center" vertical="center"/>
    </xf>
    <xf numFmtId="0" fontId="41" fillId="2" borderId="35" xfId="0" applyFont="1" applyFill="1" applyBorder="1" applyAlignment="1">
      <alignment horizontal="center" vertical="center"/>
    </xf>
    <xf numFmtId="0" fontId="25" fillId="2" borderId="59" xfId="0" applyFont="1" applyFill="1" applyBorder="1" applyAlignment="1">
      <alignment horizontal="center" vertical="center" wrapText="1"/>
    </xf>
    <xf numFmtId="0" fontId="41" fillId="2" borderId="39" xfId="0" applyFont="1" applyFill="1" applyBorder="1" applyAlignment="1">
      <alignment horizontal="center" vertical="center" wrapText="1"/>
    </xf>
    <xf numFmtId="0" fontId="25" fillId="2" borderId="111" xfId="0" applyFont="1" applyFill="1" applyBorder="1" applyAlignment="1">
      <alignment horizontal="center" vertical="center"/>
    </xf>
    <xf numFmtId="0" fontId="40" fillId="2" borderId="34" xfId="0" applyFont="1" applyFill="1" applyBorder="1" applyAlignment="1">
      <alignment horizontal="center" vertical="center" wrapText="1"/>
    </xf>
    <xf numFmtId="0" fontId="40" fillId="2" borderId="35" xfId="0" applyFont="1" applyFill="1" applyBorder="1" applyAlignment="1">
      <alignment horizontal="center" vertical="center" wrapText="1"/>
    </xf>
    <xf numFmtId="0" fontId="40" fillId="2" borderId="35" xfId="0" applyFont="1" applyFill="1" applyBorder="1" applyAlignment="1">
      <alignment horizontal="center" vertical="center"/>
    </xf>
    <xf numFmtId="0" fontId="40" fillId="2" borderId="37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36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 wrapText="1"/>
    </xf>
    <xf numFmtId="0" fontId="40" fillId="2" borderId="46" xfId="0" applyFont="1" applyFill="1" applyBorder="1" applyAlignment="1">
      <alignment horizontal="center" vertical="center" wrapText="1"/>
    </xf>
    <xf numFmtId="0" fontId="40" fillId="0" borderId="112" xfId="0" applyFont="1" applyBorder="1" applyAlignment="1">
      <alignment horizontal="center" vertical="center" wrapText="1"/>
    </xf>
    <xf numFmtId="0" fontId="40" fillId="0" borderId="113" xfId="0" applyFont="1" applyBorder="1" applyAlignment="1">
      <alignment horizontal="center" vertical="center" wrapText="1"/>
    </xf>
    <xf numFmtId="0" fontId="40" fillId="0" borderId="113" xfId="0" applyFont="1" applyBorder="1" applyAlignment="1">
      <alignment horizontal="center" vertical="center" textRotation="90" wrapText="1"/>
    </xf>
    <xf numFmtId="0" fontId="40" fillId="0" borderId="114" xfId="0" applyFont="1" applyBorder="1" applyAlignment="1">
      <alignment horizontal="center" vertical="center" textRotation="90" wrapText="1"/>
    </xf>
    <xf numFmtId="0" fontId="48" fillId="2" borderId="34" xfId="0" applyFont="1" applyFill="1" applyBorder="1" applyAlignment="1">
      <alignment horizontal="center" vertical="center" wrapText="1"/>
    </xf>
    <xf numFmtId="0" fontId="48" fillId="2" borderId="35" xfId="0" applyFont="1" applyFill="1" applyBorder="1" applyAlignment="1">
      <alignment horizontal="center" vertical="center" wrapText="1"/>
    </xf>
    <xf numFmtId="0" fontId="48" fillId="2" borderId="35" xfId="0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 wrapText="1"/>
    </xf>
    <xf numFmtId="0" fontId="18" fillId="2" borderId="115" xfId="0" applyFont="1" applyFill="1" applyBorder="1" applyAlignment="1">
      <alignment horizontal="center" vertical="center" wrapText="1"/>
    </xf>
    <xf numFmtId="0" fontId="18" fillId="2" borderId="116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08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0" fontId="31" fillId="2" borderId="117" xfId="0" applyFont="1" applyFill="1" applyBorder="1" applyAlignment="1">
      <alignment horizontal="center" vertical="center" wrapText="1"/>
    </xf>
    <xf numFmtId="0" fontId="31" fillId="2" borderId="109" xfId="0" applyFont="1" applyFill="1" applyBorder="1" applyAlignment="1">
      <alignment horizontal="center" vertical="center" wrapText="1"/>
    </xf>
    <xf numFmtId="0" fontId="15" fillId="0" borderId="112" xfId="0" applyFont="1" applyBorder="1" applyAlignment="1">
      <alignment horizontal="center" vertical="center" textRotation="90" wrapText="1"/>
    </xf>
    <xf numFmtId="0" fontId="10" fillId="0" borderId="57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10" fillId="0" borderId="1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7" fillId="3" borderId="29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5" fillId="0" borderId="121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wrapText="1"/>
    </xf>
    <xf numFmtId="0" fontId="17" fillId="3" borderId="50" xfId="0" applyFont="1" applyFill="1" applyBorder="1" applyAlignment="1">
      <alignment horizontal="center" vertical="center"/>
    </xf>
    <xf numFmtId="0" fontId="15" fillId="0" borderId="122" xfId="0" applyFont="1" applyBorder="1" applyAlignment="1">
      <alignment horizontal="center" vertical="center" textRotation="90" wrapText="1"/>
    </xf>
    <xf numFmtId="0" fontId="19" fillId="0" borderId="120" xfId="0" applyFont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/>
    </xf>
    <xf numFmtId="0" fontId="22" fillId="2" borderId="120" xfId="0" applyFont="1" applyFill="1" applyBorder="1" applyAlignment="1">
      <alignment horizontal="center" vertical="center" wrapText="1"/>
    </xf>
    <xf numFmtId="0" fontId="11" fillId="0" borderId="123" xfId="0" applyFont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 wrapText="1"/>
    </xf>
    <xf numFmtId="0" fontId="19" fillId="0" borderId="124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22" fillId="2" borderId="73" xfId="0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/>
    </xf>
    <xf numFmtId="0" fontId="10" fillId="2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48" fillId="2" borderId="125" xfId="0" applyFont="1" applyFill="1" applyBorder="1" applyAlignment="1">
      <alignment horizontal="center" vertical="center" wrapText="1"/>
    </xf>
    <xf numFmtId="0" fontId="46" fillId="0" borderId="66" xfId="0" applyFont="1" applyBorder="1" applyAlignment="1">
      <alignment vertical="center"/>
    </xf>
    <xf numFmtId="0" fontId="9" fillId="2" borderId="126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9" fillId="2" borderId="127" xfId="0" applyFont="1" applyFill="1" applyBorder="1" applyAlignment="1">
      <alignment horizontal="center" vertical="center" wrapText="1"/>
    </xf>
    <xf numFmtId="0" fontId="12" fillId="3" borderId="128" xfId="0" applyFont="1" applyFill="1" applyBorder="1" applyAlignment="1">
      <alignment horizontal="center" vertical="center" wrapText="1"/>
    </xf>
    <xf numFmtId="0" fontId="12" fillId="3" borderId="12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7" fillId="0" borderId="66" xfId="0" applyFont="1" applyBorder="1" applyAlignment="1">
      <alignment vertical="center"/>
    </xf>
    <xf numFmtId="0" fontId="9" fillId="2" borderId="130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vertical="center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0" xfId="0" applyFont="1" applyFill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9" fillId="2" borderId="13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2" fillId="2" borderId="127" xfId="0" applyFont="1" applyFill="1" applyBorder="1" applyAlignment="1">
      <alignment horizontal="center" vertical="center" wrapText="1"/>
    </xf>
    <xf numFmtId="0" fontId="12" fillId="2" borderId="126" xfId="0" applyFont="1" applyFill="1" applyBorder="1" applyAlignment="1">
      <alignment horizontal="center" vertical="center"/>
    </xf>
    <xf numFmtId="0" fontId="9" fillId="2" borderId="125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3" borderId="128" xfId="0" applyFont="1" applyFill="1" applyBorder="1" applyAlignment="1">
      <alignment horizontal="center" vertical="center" wrapText="1"/>
    </xf>
    <xf numFmtId="0" fontId="13" fillId="3" borderId="12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3" borderId="128" xfId="0" applyFont="1" applyFill="1" applyBorder="1" applyAlignment="1">
      <alignment horizontal="center" vertical="center" wrapText="1"/>
    </xf>
    <xf numFmtId="0" fontId="9" fillId="3" borderId="129" xfId="0" applyFont="1" applyFill="1" applyBorder="1" applyAlignment="1">
      <alignment horizontal="center" vertical="center" wrapText="1"/>
    </xf>
    <xf numFmtId="0" fontId="48" fillId="0" borderId="132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8" fillId="0" borderId="125" xfId="0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  <xf numFmtId="0" fontId="48" fillId="0" borderId="130" xfId="0" applyFont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 wrapText="1"/>
    </xf>
    <xf numFmtId="0" fontId="48" fillId="2" borderId="131" xfId="0" applyFont="1" applyFill="1" applyBorder="1" applyAlignment="1">
      <alignment horizontal="center" vertical="center" wrapText="1"/>
    </xf>
    <xf numFmtId="0" fontId="48" fillId="2" borderId="30" xfId="0" applyFont="1" applyFill="1" applyBorder="1" applyAlignment="1">
      <alignment horizontal="center" vertical="center" wrapText="1"/>
    </xf>
    <xf numFmtId="0" fontId="48" fillId="2" borderId="127" xfId="0" applyFont="1" applyFill="1" applyBorder="1" applyAlignment="1">
      <alignment horizontal="center" vertical="center" wrapText="1"/>
    </xf>
    <xf numFmtId="0" fontId="48" fillId="2" borderId="126" xfId="0" applyFont="1" applyFill="1" applyBorder="1" applyAlignment="1">
      <alignment horizontal="center" vertical="center"/>
    </xf>
    <xf numFmtId="0" fontId="48" fillId="0" borderId="66" xfId="0" applyFont="1" applyBorder="1" applyAlignment="1">
      <alignment vertical="center"/>
    </xf>
    <xf numFmtId="0" fontId="6" fillId="0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67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3" fillId="3" borderId="128" xfId="0" applyFont="1" applyFill="1" applyBorder="1" applyAlignment="1">
      <alignment horizontal="center" vertical="center"/>
    </xf>
    <xf numFmtId="0" fontId="13" fillId="3" borderId="12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46" fillId="2" borderId="66" xfId="0" applyFont="1" applyFill="1" applyBorder="1" applyAlignment="1">
      <alignment vertical="center"/>
    </xf>
    <xf numFmtId="0" fontId="46" fillId="2" borderId="133" xfId="0" applyFont="1" applyFill="1" applyBorder="1" applyAlignment="1">
      <alignment vertical="center"/>
    </xf>
    <xf numFmtId="0" fontId="46" fillId="2" borderId="65" xfId="0" applyFont="1" applyFill="1" applyBorder="1" applyAlignment="1">
      <alignment vertical="center"/>
    </xf>
    <xf numFmtId="0" fontId="19" fillId="2" borderId="0" xfId="0" applyFont="1" applyFill="1" applyAlignment="1">
      <alignment vertical="center" wrapText="1"/>
    </xf>
    <xf numFmtId="0" fontId="48" fillId="2" borderId="130" xfId="0" applyFont="1" applyFill="1" applyBorder="1" applyAlignment="1">
      <alignment horizontal="center" vertical="center" wrapText="1"/>
    </xf>
    <xf numFmtId="0" fontId="46" fillId="2" borderId="67" xfId="0" applyFont="1" applyFill="1" applyBorder="1" applyAlignment="1">
      <alignment vertical="center"/>
    </xf>
    <xf numFmtId="0" fontId="13" fillId="4" borderId="128" xfId="0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0" fontId="48" fillId="2" borderId="66" xfId="0" applyFont="1" applyFill="1" applyBorder="1" applyAlignment="1">
      <alignment horizontal="center" vertical="center"/>
    </xf>
    <xf numFmtId="0" fontId="13" fillId="3" borderId="13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2" borderId="13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27" xfId="0" applyFont="1" applyFill="1" applyBorder="1" applyAlignment="1">
      <alignment horizontal="center" vertical="center" wrapText="1"/>
    </xf>
    <xf numFmtId="0" fontId="8" fillId="2" borderId="12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0" fillId="2" borderId="65" xfId="0" applyFont="1" applyFill="1" applyBorder="1" applyAlignment="1">
      <alignment vertical="center"/>
    </xf>
    <xf numFmtId="0" fontId="10" fillId="2" borderId="66" xfId="0" applyFont="1" applyFill="1" applyBorder="1" applyAlignment="1">
      <alignment vertical="center"/>
    </xf>
    <xf numFmtId="0" fontId="10" fillId="2" borderId="67" xfId="0" applyFont="1" applyFill="1" applyBorder="1" applyAlignment="1">
      <alignment vertical="center"/>
    </xf>
    <xf numFmtId="0" fontId="13" fillId="4" borderId="12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/>
    </xf>
    <xf numFmtId="0" fontId="10" fillId="2" borderId="133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/>
    </xf>
    <xf numFmtId="0" fontId="9" fillId="2" borderId="132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vertical="center"/>
    </xf>
    <xf numFmtId="0" fontId="9" fillId="2" borderId="135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vertical="center"/>
    </xf>
    <xf numFmtId="0" fontId="13" fillId="4" borderId="128" xfId="0" applyFont="1" applyFill="1" applyBorder="1" applyAlignment="1">
      <alignment horizontal="center" vertical="center" wrapText="1"/>
    </xf>
    <xf numFmtId="0" fontId="13" fillId="4" borderId="129" xfId="0" applyFont="1" applyFill="1" applyBorder="1" applyAlignment="1">
      <alignment horizontal="center" vertical="center" wrapText="1"/>
    </xf>
    <xf numFmtId="0" fontId="13" fillId="3" borderId="136" xfId="0" applyFont="1" applyFill="1" applyBorder="1" applyAlignment="1">
      <alignment horizontal="center" vertical="center"/>
    </xf>
    <xf numFmtId="0" fontId="13" fillId="3" borderId="137" xfId="0" applyFont="1" applyFill="1" applyBorder="1" applyAlignment="1">
      <alignment horizontal="center" vertical="center"/>
    </xf>
    <xf numFmtId="0" fontId="9" fillId="2" borderId="138" xfId="0" applyFont="1" applyFill="1" applyBorder="1" applyAlignment="1">
      <alignment horizontal="center" vertical="center" wrapText="1"/>
    </xf>
    <xf numFmtId="0" fontId="9" fillId="2" borderId="133" xfId="0" applyFont="1" applyFill="1" applyBorder="1" applyAlignment="1">
      <alignment horizontal="center" vertical="center"/>
    </xf>
    <xf numFmtId="0" fontId="10" fillId="0" borderId="133" xfId="0" applyFont="1" applyBorder="1" applyAlignment="1">
      <alignment vertical="center"/>
    </xf>
    <xf numFmtId="0" fontId="13" fillId="3" borderId="136" xfId="0" applyFont="1" applyFill="1" applyBorder="1" applyAlignment="1">
      <alignment horizontal="center" vertical="center" wrapText="1"/>
    </xf>
    <xf numFmtId="0" fontId="13" fillId="3" borderId="139" xfId="0" applyFont="1" applyFill="1" applyBorder="1" applyAlignment="1">
      <alignment horizontal="center" vertical="center" wrapText="1"/>
    </xf>
    <xf numFmtId="0" fontId="13" fillId="4" borderId="136" xfId="0" applyFont="1" applyFill="1" applyBorder="1" applyAlignment="1">
      <alignment horizontal="center" vertical="center"/>
    </xf>
    <xf numFmtId="0" fontId="13" fillId="4" borderId="13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13" fillId="3" borderId="139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4" fillId="2" borderId="0" xfId="0" applyFont="1" applyFill="1" applyAlignment="1" applyProtection="1">
      <alignment horizontal="center" wrapText="1"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8" fillId="2" borderId="64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0" fillId="0" borderId="67" xfId="0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2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6" xfId="0" applyBorder="1" applyAlignment="1">
      <alignment wrapText="1"/>
    </xf>
    <xf numFmtId="0" fontId="8" fillId="2" borderId="125" xfId="0" applyFont="1" applyFill="1" applyBorder="1" applyAlignment="1">
      <alignment horizontal="center" vertical="center" wrapText="1"/>
    </xf>
    <xf numFmtId="0" fontId="15" fillId="0" borderId="66" xfId="0" applyFont="1" applyBorder="1" applyAlignment="1">
      <alignment vertical="center"/>
    </xf>
    <xf numFmtId="0" fontId="12" fillId="3" borderId="136" xfId="0" applyFont="1" applyFill="1" applyBorder="1" applyAlignment="1">
      <alignment horizontal="center" vertical="center"/>
    </xf>
    <xf numFmtId="0" fontId="12" fillId="3" borderId="139" xfId="0" applyFont="1" applyFill="1" applyBorder="1" applyAlignment="1">
      <alignment horizontal="center" vertical="center"/>
    </xf>
    <xf numFmtId="0" fontId="8" fillId="2" borderId="130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1" fontId="9" fillId="2" borderId="125" xfId="0" applyNumberFormat="1" applyFont="1" applyFill="1" applyBorder="1" applyAlignment="1">
      <alignment horizontal="center" vertical="center" wrapText="1"/>
    </xf>
    <xf numFmtId="1" fontId="9" fillId="0" borderId="66" xfId="0" applyNumberFormat="1" applyFont="1" applyBorder="1" applyAlignment="1">
      <alignment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67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21" fillId="2" borderId="64" xfId="0" applyFont="1" applyFill="1" applyBorder="1" applyAlignment="1">
      <alignment vertical="center" wrapText="1"/>
    </xf>
    <xf numFmtId="0" fontId="25" fillId="2" borderId="127" xfId="0" applyFont="1" applyFill="1" applyBorder="1" applyAlignment="1">
      <alignment horizontal="center" vertical="center" wrapText="1"/>
    </xf>
    <xf numFmtId="0" fontId="25" fillId="2" borderId="126" xfId="0" applyFont="1" applyFill="1" applyBorder="1" applyAlignment="1">
      <alignment horizontal="center" vertical="center"/>
    </xf>
    <xf numFmtId="0" fontId="25" fillId="2" borderId="130" xfId="0" applyFont="1" applyFill="1" applyBorder="1" applyAlignment="1">
      <alignment horizontal="center" vertical="center" wrapText="1"/>
    </xf>
    <xf numFmtId="0" fontId="25" fillId="0" borderId="67" xfId="0" applyFont="1" applyBorder="1" applyAlignment="1">
      <alignment vertical="center"/>
    </xf>
    <xf numFmtId="0" fontId="0" fillId="0" borderId="67" xfId="0" applyBorder="1" applyAlignment="1">
      <alignment horizontal="center" vertical="center" wrapText="1"/>
    </xf>
    <xf numFmtId="0" fontId="9" fillId="0" borderId="64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9" fillId="2" borderId="140" xfId="0" applyFont="1" applyFill="1" applyBorder="1" applyAlignment="1">
      <alignment horizontal="center" vertical="center" wrapText="1"/>
    </xf>
    <xf numFmtId="0" fontId="9" fillId="2" borderId="115" xfId="0" applyFont="1" applyFill="1" applyBorder="1" applyAlignment="1">
      <alignment horizontal="center" vertical="center" wrapText="1"/>
    </xf>
    <xf numFmtId="0" fontId="9" fillId="2" borderId="141" xfId="0" applyFont="1" applyFill="1" applyBorder="1" applyAlignment="1">
      <alignment horizontal="center" vertical="center" wrapText="1"/>
    </xf>
    <xf numFmtId="0" fontId="10" fillId="0" borderId="116" xfId="0" applyFont="1" applyBorder="1" applyAlignment="1">
      <alignment vertical="center"/>
    </xf>
    <xf numFmtId="0" fontId="9" fillId="2" borderId="142" xfId="0" applyFont="1" applyFill="1" applyBorder="1" applyAlignment="1">
      <alignment horizontal="center" vertical="center" wrapText="1"/>
    </xf>
    <xf numFmtId="0" fontId="10" fillId="0" borderId="143" xfId="0" applyFont="1" applyBorder="1" applyAlignment="1">
      <alignment vertical="center"/>
    </xf>
    <xf numFmtId="0" fontId="12" fillId="2" borderId="144" xfId="0" applyFont="1" applyFill="1" applyBorder="1" applyAlignment="1">
      <alignment horizontal="center" vertical="center" wrapText="1"/>
    </xf>
    <xf numFmtId="0" fontId="12" fillId="2" borderId="145" xfId="0" applyFont="1" applyFill="1" applyBorder="1" applyAlignment="1">
      <alignment horizontal="center" vertical="center" wrapText="1"/>
    </xf>
    <xf numFmtId="0" fontId="12" fillId="2" borderId="14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47" xfId="0" applyFont="1" applyFill="1" applyBorder="1" applyAlignment="1">
      <alignment horizontal="center" vertical="center" wrapText="1"/>
    </xf>
    <xf numFmtId="0" fontId="12" fillId="2" borderId="148" xfId="0" applyFont="1" applyFill="1" applyBorder="1" applyAlignment="1">
      <alignment horizontal="center" vertical="center"/>
    </xf>
    <xf numFmtId="0" fontId="12" fillId="2" borderId="83" xfId="0" applyFont="1" applyFill="1" applyBorder="1" applyAlignment="1">
      <alignment horizontal="center" vertical="center"/>
    </xf>
    <xf numFmtId="0" fontId="12" fillId="2" borderId="84" xfId="0" applyFont="1" applyFill="1" applyBorder="1" applyAlignment="1">
      <alignment horizontal="center" vertical="center"/>
    </xf>
    <xf numFmtId="0" fontId="12" fillId="2" borderId="149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8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47" xfId="0" applyFont="1" applyFill="1" applyBorder="1" applyAlignment="1">
      <alignment horizontal="center" vertical="center" wrapText="1"/>
    </xf>
    <xf numFmtId="0" fontId="12" fillId="2" borderId="150" xfId="0" applyFont="1" applyFill="1" applyBorder="1" applyAlignment="1">
      <alignment horizontal="center" vertical="center" wrapText="1"/>
    </xf>
    <xf numFmtId="0" fontId="11" fillId="0" borderId="151" xfId="0" applyFont="1" applyBorder="1" applyAlignment="1">
      <alignment horizontal="center" vertical="center" wrapText="1"/>
    </xf>
    <xf numFmtId="0" fontId="11" fillId="0" borderId="152" xfId="0" applyFont="1" applyBorder="1" applyAlignment="1">
      <alignment horizontal="center" vertical="center" wrapText="1"/>
    </xf>
    <xf numFmtId="0" fontId="9" fillId="2" borderId="153" xfId="0" applyFont="1" applyFill="1" applyBorder="1" applyAlignment="1">
      <alignment horizontal="center" vertical="center"/>
    </xf>
    <xf numFmtId="0" fontId="9" fillId="2" borderId="97" xfId="0" applyFont="1" applyFill="1" applyBorder="1" applyAlignment="1">
      <alignment horizontal="center" vertical="center"/>
    </xf>
    <xf numFmtId="0" fontId="9" fillId="2" borderId="10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2" fillId="2" borderId="125" xfId="0" applyFont="1" applyFill="1" applyBorder="1" applyAlignment="1">
      <alignment horizontal="center" vertical="center" wrapText="1"/>
    </xf>
    <xf numFmtId="0" fontId="49" fillId="0" borderId="66" xfId="0" applyFont="1" applyBorder="1" applyAlignment="1">
      <alignment vertical="center"/>
    </xf>
    <xf numFmtId="0" fontId="22" fillId="2" borderId="130" xfId="0" applyFont="1" applyFill="1" applyBorder="1" applyAlignment="1">
      <alignment horizontal="center" vertical="center" wrapText="1"/>
    </xf>
    <xf numFmtId="0" fontId="49" fillId="0" borderId="67" xfId="0" applyFont="1" applyBorder="1" applyAlignment="1">
      <alignment vertical="center"/>
    </xf>
    <xf numFmtId="0" fontId="22" fillId="2" borderId="125" xfId="0" applyFont="1" applyFill="1" applyBorder="1" applyAlignment="1">
      <alignment horizontal="center" vertical="center" textRotation="90" wrapText="1"/>
    </xf>
    <xf numFmtId="0" fontId="15" fillId="0" borderId="66" xfId="0" applyFont="1" applyBorder="1" applyAlignment="1">
      <alignment horizontal="center" vertical="center" textRotation="90"/>
    </xf>
    <xf numFmtId="0" fontId="15" fillId="0" borderId="6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22" fillId="2" borderId="131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18" fillId="2" borderId="64" xfId="0" applyFont="1" applyFill="1" applyBorder="1" applyAlignment="1">
      <alignment horizontal="center" vertical="center" wrapText="1"/>
    </xf>
    <xf numFmtId="0" fontId="18" fillId="2" borderId="65" xfId="0" applyFont="1" applyFill="1" applyBorder="1" applyAlignment="1">
      <alignment horizontal="center" vertical="center"/>
    </xf>
    <xf numFmtId="0" fontId="49" fillId="0" borderId="66" xfId="0" applyFont="1" applyBorder="1" applyAlignment="1">
      <alignment vertical="center" textRotation="90"/>
    </xf>
    <xf numFmtId="0" fontId="16" fillId="0" borderId="0" xfId="0" applyFont="1" applyAlignment="1">
      <alignment vertical="center" wrapText="1"/>
    </xf>
    <xf numFmtId="0" fontId="40" fillId="2" borderId="125" xfId="0" applyFont="1" applyFill="1" applyBorder="1" applyAlignment="1">
      <alignment horizontal="center" vertical="center" wrapText="1"/>
    </xf>
    <xf numFmtId="0" fontId="47" fillId="0" borderId="66" xfId="0" applyFont="1" applyBorder="1" applyAlignment="1">
      <alignment vertical="center"/>
    </xf>
    <xf numFmtId="0" fontId="40" fillId="2" borderId="130" xfId="0" applyFont="1" applyFill="1" applyBorder="1" applyAlignment="1">
      <alignment horizontal="center" vertical="center" wrapText="1"/>
    </xf>
    <xf numFmtId="0" fontId="47" fillId="0" borderId="67" xfId="0" applyFont="1" applyBorder="1" applyAlignment="1">
      <alignment vertical="center"/>
    </xf>
    <xf numFmtId="0" fontId="40" fillId="2" borderId="131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40" fillId="2" borderId="64" xfId="0" applyFont="1" applyFill="1" applyBorder="1" applyAlignment="1">
      <alignment horizontal="center" vertical="center" wrapText="1"/>
    </xf>
    <xf numFmtId="0" fontId="40" fillId="2" borderId="65" xfId="0" applyFont="1" applyFill="1" applyBorder="1" applyAlignment="1">
      <alignment horizontal="center" vertical="center"/>
    </xf>
    <xf numFmtId="0" fontId="40" fillId="2" borderId="125" xfId="0" applyFont="1" applyFill="1" applyBorder="1" applyAlignment="1">
      <alignment horizontal="center" vertical="center" textRotation="90" wrapText="1"/>
    </xf>
    <xf numFmtId="0" fontId="46" fillId="0" borderId="66" xfId="0" applyFont="1" applyBorder="1" applyAlignment="1">
      <alignment horizontal="center" vertical="center" textRotation="90"/>
    </xf>
    <xf numFmtId="0" fontId="47" fillId="0" borderId="66" xfId="0" applyFont="1" applyBorder="1" applyAlignment="1">
      <alignment vertical="center" textRotation="90"/>
    </xf>
    <xf numFmtId="0" fontId="46" fillId="0" borderId="66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8" fillId="2" borderId="125" xfId="0" applyFont="1" applyFill="1" applyBorder="1" applyAlignment="1">
      <alignment horizontal="center" vertical="center" textRotation="90" wrapText="1"/>
    </xf>
    <xf numFmtId="0" fontId="10" fillId="0" borderId="66" xfId="0" applyFont="1" applyBorder="1" applyAlignment="1">
      <alignment horizontal="center" vertical="center" textRotation="90"/>
    </xf>
    <xf numFmtId="0" fontId="18" fillId="2" borderId="125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/>
    </xf>
    <xf numFmtId="0" fontId="29" fillId="0" borderId="66" xfId="0" applyFont="1" applyBorder="1" applyAlignment="1">
      <alignment vertical="center"/>
    </xf>
    <xf numFmtId="0" fontId="29" fillId="0" borderId="66" xfId="0" applyFont="1" applyBorder="1" applyAlignment="1">
      <alignment vertical="center" textRotation="90"/>
    </xf>
    <xf numFmtId="0" fontId="18" fillId="2" borderId="130" xfId="0" applyFont="1" applyFill="1" applyBorder="1" applyAlignment="1">
      <alignment horizontal="center" vertical="center" wrapText="1"/>
    </xf>
    <xf numFmtId="0" fontId="29" fillId="0" borderId="67" xfId="0" applyFont="1" applyBorder="1" applyAlignment="1">
      <alignment vertical="center"/>
    </xf>
    <xf numFmtId="0" fontId="13" fillId="3" borderId="154" xfId="0" applyFont="1" applyFill="1" applyBorder="1" applyAlignment="1">
      <alignment horizontal="center" vertical="center"/>
    </xf>
    <xf numFmtId="0" fontId="13" fillId="3" borderId="155" xfId="0" applyFont="1" applyFill="1" applyBorder="1" applyAlignment="1">
      <alignment horizontal="center" vertical="center"/>
    </xf>
    <xf numFmtId="0" fontId="29" fillId="5" borderId="66" xfId="0" applyFont="1" applyFill="1" applyBorder="1" applyAlignment="1">
      <alignment vertical="center"/>
    </xf>
    <xf numFmtId="0" fontId="29" fillId="5" borderId="67" xfId="0" applyFont="1" applyFill="1" applyBorder="1" applyAlignment="1">
      <alignment vertical="center"/>
    </xf>
    <xf numFmtId="0" fontId="10" fillId="5" borderId="66" xfId="0" applyFont="1" applyFill="1" applyBorder="1" applyAlignment="1">
      <alignment horizontal="center" vertical="center" textRotation="90"/>
    </xf>
    <xf numFmtId="0" fontId="10" fillId="5" borderId="6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9" fillId="5" borderId="66" xfId="0" applyFont="1" applyFill="1" applyBorder="1" applyAlignment="1">
      <alignment vertical="center" textRotation="90"/>
    </xf>
    <xf numFmtId="0" fontId="10" fillId="5" borderId="66" xfId="0" applyFont="1" applyFill="1" applyBorder="1" applyAlignment="1">
      <alignment vertical="center"/>
    </xf>
    <xf numFmtId="0" fontId="47" fillId="0" borderId="66" xfId="0" applyFont="1" applyBorder="1" applyAlignment="1">
      <alignment horizontal="center" vertical="center" wrapText="1"/>
    </xf>
    <xf numFmtId="0" fontId="47" fillId="0" borderId="73" xfId="0" applyFont="1" applyBorder="1" applyAlignment="1">
      <alignment horizontal="center" vertical="center" wrapText="1"/>
    </xf>
    <xf numFmtId="0" fontId="25" fillId="3" borderId="156" xfId="21" applyFont="1" applyFill="1" applyBorder="1" applyAlignment="1">
      <alignment horizontal="center" vertical="center" wrapText="1"/>
      <protection/>
    </xf>
    <xf numFmtId="0" fontId="25" fillId="3" borderId="157" xfId="21" applyFont="1" applyFill="1" applyBorder="1" applyAlignment="1">
      <alignment horizontal="center" vertical="center" wrapText="1"/>
      <protection/>
    </xf>
    <xf numFmtId="0" fontId="9" fillId="2" borderId="150" xfId="21" applyFont="1" applyFill="1" applyBorder="1" applyAlignment="1">
      <alignment horizontal="center" vertical="center"/>
      <protection/>
    </xf>
    <xf numFmtId="0" fontId="9" fillId="2" borderId="151" xfId="21" applyFont="1" applyFill="1" applyBorder="1" applyAlignment="1">
      <alignment horizontal="center" vertical="center"/>
      <protection/>
    </xf>
    <xf numFmtId="0" fontId="9" fillId="2" borderId="152" xfId="21" applyFont="1" applyFill="1" applyBorder="1" applyAlignment="1">
      <alignment horizontal="center" vertical="center"/>
      <protection/>
    </xf>
    <xf numFmtId="0" fontId="25" fillId="3" borderId="128" xfId="21" applyFont="1" applyFill="1" applyBorder="1" applyAlignment="1">
      <alignment horizontal="center" vertical="center" wrapText="1"/>
      <protection/>
    </xf>
    <xf numFmtId="0" fontId="25" fillId="3" borderId="158" xfId="21" applyFont="1" applyFill="1" applyBorder="1" applyAlignment="1">
      <alignment horizontal="center" vertical="center" wrapText="1"/>
      <protection/>
    </xf>
    <xf numFmtId="2" fontId="11" fillId="2" borderId="81" xfId="21" applyNumberFormat="1" applyFont="1" applyFill="1" applyBorder="1" applyAlignment="1">
      <alignment horizontal="center" vertical="center" wrapText="1"/>
      <protection/>
    </xf>
    <xf numFmtId="2" fontId="11" fillId="2" borderId="143" xfId="21" applyNumberFormat="1" applyFont="1" applyFill="1" applyBorder="1" applyAlignment="1">
      <alignment horizontal="center" vertical="center" wrapText="1"/>
      <protection/>
    </xf>
    <xf numFmtId="1" fontId="11" fillId="2" borderId="80" xfId="21" applyNumberFormat="1" applyFont="1" applyFill="1" applyBorder="1" applyAlignment="1">
      <alignment horizontal="center" vertical="center" wrapText="1"/>
      <protection/>
    </xf>
    <xf numFmtId="1" fontId="11" fillId="2" borderId="116" xfId="21" applyNumberFormat="1" applyFont="1" applyFill="1" applyBorder="1" applyAlignment="1">
      <alignment horizontal="center" vertical="center" wrapText="1"/>
      <protection/>
    </xf>
    <xf numFmtId="0" fontId="10" fillId="2" borderId="1" xfId="21" applyFont="1" applyFill="1" applyBorder="1" applyAlignment="1">
      <alignment horizontal="right" vertical="center" wrapText="1"/>
      <protection/>
    </xf>
    <xf numFmtId="0" fontId="14" fillId="2" borderId="0" xfId="21" applyFont="1" applyFill="1" applyAlignment="1" applyProtection="1">
      <alignment horizontal="center" vertical="center" wrapText="1"/>
      <protection locked="0"/>
    </xf>
    <xf numFmtId="0" fontId="40" fillId="2" borderId="141" xfId="21" applyFont="1" applyFill="1" applyBorder="1" applyAlignment="1">
      <alignment horizontal="center" vertical="center" wrapText="1"/>
      <protection/>
    </xf>
    <xf numFmtId="0" fontId="48" fillId="0" borderId="116" xfId="0" applyFont="1" applyBorder="1" applyAlignment="1">
      <alignment horizontal="center" vertical="center" wrapText="1"/>
    </xf>
    <xf numFmtId="2" fontId="11" fillId="2" borderId="80" xfId="21" applyNumberFormat="1" applyFont="1" applyFill="1" applyBorder="1" applyAlignment="1">
      <alignment horizontal="center" vertical="center" wrapText="1"/>
      <protection/>
    </xf>
    <xf numFmtId="2" fontId="11" fillId="2" borderId="116" xfId="21" applyNumberFormat="1" applyFont="1" applyFill="1" applyBorder="1" applyAlignment="1">
      <alignment horizontal="center" vertical="center" wrapText="1"/>
      <protection/>
    </xf>
    <xf numFmtId="0" fontId="48" fillId="0" borderId="116" xfId="0" applyFont="1" applyBorder="1" applyAlignment="1">
      <alignment/>
    </xf>
    <xf numFmtId="0" fontId="9" fillId="3" borderId="156" xfId="21" applyFont="1" applyFill="1" applyBorder="1" applyAlignment="1">
      <alignment horizontal="center" vertical="center" wrapText="1"/>
      <protection/>
    </xf>
    <xf numFmtId="0" fontId="9" fillId="3" borderId="157" xfId="21" applyFont="1" applyFill="1" applyBorder="1" applyAlignment="1">
      <alignment horizontal="center" vertical="center" wrapText="1"/>
      <protection/>
    </xf>
    <xf numFmtId="0" fontId="9" fillId="3" borderId="128" xfId="21" applyFont="1" applyFill="1" applyBorder="1" applyAlignment="1">
      <alignment horizontal="center" vertical="center" wrapText="1"/>
      <protection/>
    </xf>
    <xf numFmtId="0" fontId="9" fillId="3" borderId="158" xfId="21" applyFont="1" applyFill="1" applyBorder="1" applyAlignment="1">
      <alignment horizontal="center" vertical="center" wrapText="1"/>
      <protection/>
    </xf>
    <xf numFmtId="0" fontId="10" fillId="2" borderId="14" xfId="21" applyFont="1" applyFill="1" applyBorder="1" applyAlignment="1">
      <alignment horizontal="center" vertical="center" wrapText="1"/>
      <protection/>
    </xf>
    <xf numFmtId="0" fontId="10" fillId="2" borderId="3" xfId="21" applyFont="1" applyFill="1" applyBorder="1" applyAlignment="1">
      <alignment horizontal="center" vertical="center" wrapText="1"/>
      <protection/>
    </xf>
    <xf numFmtId="0" fontId="10" fillId="2" borderId="30" xfId="21" applyFont="1" applyFill="1" applyBorder="1" applyAlignment="1">
      <alignment horizontal="center" vertical="center" wrapText="1"/>
      <protection/>
    </xf>
    <xf numFmtId="0" fontId="40" fillId="2" borderId="142" xfId="21" applyFont="1" applyFill="1" applyBorder="1" applyAlignment="1">
      <alignment horizontal="center" vertical="center" wrapText="1"/>
      <protection/>
    </xf>
    <xf numFmtId="0" fontId="48" fillId="0" borderId="143" xfId="0" applyFont="1" applyBorder="1" applyAlignment="1">
      <alignment horizontal="center" vertical="center" wrapText="1"/>
    </xf>
    <xf numFmtId="0" fontId="9" fillId="2" borderId="150" xfId="21" applyFont="1" applyFill="1" applyBorder="1" applyAlignment="1">
      <alignment horizontal="center" vertical="center" wrapText="1"/>
      <protection/>
    </xf>
    <xf numFmtId="0" fontId="9" fillId="2" borderId="151" xfId="21" applyFont="1" applyFill="1" applyBorder="1" applyAlignment="1">
      <alignment horizontal="center" vertical="center" wrapText="1"/>
      <protection/>
    </xf>
    <xf numFmtId="0" fontId="9" fillId="2" borderId="152" xfId="21" applyFont="1" applyFill="1" applyBorder="1" applyAlignment="1">
      <alignment horizontal="center" vertical="center" wrapText="1"/>
      <protection/>
    </xf>
    <xf numFmtId="0" fontId="9" fillId="2" borderId="131" xfId="21" applyFont="1" applyFill="1" applyBorder="1" applyAlignment="1">
      <alignment horizontal="center" vertical="center" wrapText="1"/>
      <protection/>
    </xf>
    <xf numFmtId="0" fontId="9" fillId="2" borderId="30" xfId="21" applyFont="1" applyFill="1" applyBorder="1" applyAlignment="1">
      <alignment horizontal="center" vertical="center" wrapText="1"/>
      <protection/>
    </xf>
    <xf numFmtId="0" fontId="12" fillId="2" borderId="140" xfId="0" applyFont="1" applyFill="1" applyBorder="1" applyAlignment="1">
      <alignment horizontal="center" vertical="center" wrapText="1"/>
    </xf>
    <xf numFmtId="0" fontId="12" fillId="2" borderId="115" xfId="0" applyFont="1" applyFill="1" applyBorder="1" applyAlignment="1">
      <alignment horizontal="center" vertical="center" wrapText="1"/>
    </xf>
    <xf numFmtId="0" fontId="48" fillId="2" borderId="140" xfId="21" applyFont="1" applyFill="1" applyBorder="1" applyAlignment="1">
      <alignment horizontal="center" vertical="center" wrapText="1"/>
      <protection/>
    </xf>
    <xf numFmtId="0" fontId="48" fillId="0" borderId="115" xfId="0" applyFont="1" applyBorder="1" applyAlignment="1">
      <alignment horizontal="center" vertical="center" wrapText="1"/>
    </xf>
    <xf numFmtId="0" fontId="12" fillId="3" borderId="156" xfId="21" applyFont="1" applyFill="1" applyBorder="1" applyAlignment="1">
      <alignment horizontal="center" vertical="center" wrapText="1"/>
      <protection/>
    </xf>
    <xf numFmtId="0" fontId="12" fillId="3" borderId="157" xfId="21" applyFont="1" applyFill="1" applyBorder="1" applyAlignment="1">
      <alignment horizontal="center" vertical="center" wrapText="1"/>
      <protection/>
    </xf>
    <xf numFmtId="0" fontId="25" fillId="3" borderId="159" xfId="21" applyFont="1" applyFill="1" applyBorder="1" applyAlignment="1">
      <alignment horizontal="center" vertical="center" wrapText="1"/>
      <protection/>
    </xf>
    <xf numFmtId="0" fontId="25" fillId="3" borderId="160" xfId="21" applyFont="1" applyFill="1" applyBorder="1" applyAlignment="1">
      <alignment horizontal="center" vertical="center" wrapText="1"/>
      <protection/>
    </xf>
    <xf numFmtId="0" fontId="10" fillId="2" borderId="10" xfId="21" applyFont="1" applyFill="1" applyBorder="1" applyAlignment="1">
      <alignment horizontal="center" vertical="center" wrapText="1"/>
      <protection/>
    </xf>
    <xf numFmtId="0" fontId="10" fillId="2" borderId="115" xfId="21" applyFont="1" applyFill="1" applyBorder="1" applyAlignment="1">
      <alignment horizontal="center" vertical="center" wrapText="1"/>
      <protection/>
    </xf>
    <xf numFmtId="0" fontId="9" fillId="2" borderId="156" xfId="21" applyFont="1" applyFill="1" applyBorder="1" applyAlignment="1">
      <alignment horizontal="center" vertical="center" wrapText="1"/>
      <protection/>
    </xf>
    <xf numFmtId="0" fontId="9" fillId="2" borderId="161" xfId="21" applyFont="1" applyFill="1" applyBorder="1" applyAlignment="1">
      <alignment horizontal="center" vertical="center" wrapText="1"/>
      <protection/>
    </xf>
    <xf numFmtId="0" fontId="9" fillId="2" borderId="98" xfId="21" applyFont="1" applyFill="1" applyBorder="1" applyAlignment="1">
      <alignment horizontal="center" vertical="center" wrapText="1"/>
      <protection/>
    </xf>
    <xf numFmtId="0" fontId="15" fillId="2" borderId="14" xfId="21" applyFont="1" applyFill="1" applyBorder="1" applyAlignment="1">
      <alignment horizontal="center" vertical="center" wrapText="1"/>
      <protection/>
    </xf>
    <xf numFmtId="0" fontId="15" fillId="2" borderId="3" xfId="21" applyFont="1" applyFill="1" applyBorder="1" applyAlignment="1">
      <alignment horizontal="center" vertical="center" wrapText="1"/>
      <protection/>
    </xf>
    <xf numFmtId="0" fontId="15" fillId="2" borderId="30" xfId="21" applyFont="1" applyFill="1" applyBorder="1" applyAlignment="1">
      <alignment horizontal="center" vertical="center" wrapText="1"/>
      <protection/>
    </xf>
    <xf numFmtId="0" fontId="48" fillId="2" borderId="131" xfId="21" applyFont="1" applyFill="1" applyBorder="1" applyAlignment="1">
      <alignment horizontal="center" vertical="center" wrapText="1"/>
      <protection/>
    </xf>
    <xf numFmtId="0" fontId="48" fillId="2" borderId="30" xfId="21" applyFont="1" applyFill="1" applyBorder="1" applyAlignment="1">
      <alignment horizontal="center" vertical="center" wrapText="1"/>
      <protection/>
    </xf>
    <xf numFmtId="0" fontId="9" fillId="2" borderId="25" xfId="21" applyFont="1" applyFill="1" applyBorder="1" applyAlignment="1">
      <alignment horizontal="center" vertical="center"/>
      <protection/>
    </xf>
    <xf numFmtId="0" fontId="9" fillId="2" borderId="6" xfId="21" applyFont="1" applyFill="1" applyBorder="1" applyAlignment="1">
      <alignment horizontal="center" vertical="center"/>
      <protection/>
    </xf>
    <xf numFmtId="0" fontId="9" fillId="2" borderId="99" xfId="21" applyFont="1" applyFill="1" applyBorder="1" applyAlignment="1">
      <alignment horizontal="center" vertical="center"/>
      <protection/>
    </xf>
    <xf numFmtId="0" fontId="33" fillId="2" borderId="125" xfId="0" applyFont="1" applyFill="1" applyBorder="1" applyAlignment="1">
      <alignment horizontal="center" vertical="center" wrapText="1"/>
    </xf>
    <xf numFmtId="0" fontId="33" fillId="2" borderId="66" xfId="0" applyFont="1" applyFill="1" applyBorder="1" applyAlignment="1">
      <alignment horizontal="center" vertical="center" wrapText="1"/>
    </xf>
    <xf numFmtId="0" fontId="14" fillId="3" borderId="128" xfId="0" applyFont="1" applyFill="1" applyBorder="1" applyAlignment="1">
      <alignment horizontal="center" vertical="center"/>
    </xf>
    <xf numFmtId="0" fontId="14" fillId="3" borderId="12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3" fillId="2" borderId="135" xfId="0" applyFont="1" applyFill="1" applyBorder="1" applyAlignment="1">
      <alignment horizontal="center" vertical="center" wrapText="1"/>
    </xf>
    <xf numFmtId="0" fontId="33" fillId="2" borderId="72" xfId="0" applyFont="1" applyFill="1" applyBorder="1" applyAlignment="1">
      <alignment horizontal="center" vertical="center" wrapText="1"/>
    </xf>
    <xf numFmtId="0" fontId="33" fillId="2" borderId="131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162" xfId="0" applyFont="1" applyFill="1" applyBorder="1" applyAlignment="1">
      <alignment horizontal="center" vertical="center" wrapText="1"/>
    </xf>
    <xf numFmtId="0" fontId="33" fillId="2" borderId="49" xfId="0" applyFont="1" applyFill="1" applyBorder="1" applyAlignment="1">
      <alignment horizontal="center" vertical="center" wrapText="1"/>
    </xf>
    <xf numFmtId="0" fontId="33" fillId="2" borderId="132" xfId="0" applyFont="1" applyFill="1" applyBorder="1" applyAlignment="1">
      <alignment horizontal="center" vertical="center" wrapText="1"/>
    </xf>
    <xf numFmtId="0" fontId="33" fillId="2" borderId="4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2" borderId="160" xfId="0" applyFont="1" applyFill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 wrapText="1"/>
    </xf>
    <xf numFmtId="0" fontId="10" fillId="0" borderId="140" xfId="0" applyFont="1" applyBorder="1" applyAlignment="1">
      <alignment horizontal="center" vertical="center" wrapText="1"/>
    </xf>
    <xf numFmtId="0" fontId="18" fillId="2" borderId="6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8" fillId="2" borderId="142" xfId="0" applyFont="1" applyFill="1" applyBorder="1" applyAlignment="1">
      <alignment horizontal="center" vertical="center" wrapText="1"/>
    </xf>
    <xf numFmtId="0" fontId="18" fillId="2" borderId="88" xfId="0" applyFont="1" applyFill="1" applyBorder="1" applyAlignment="1">
      <alignment horizontal="center" vertical="center" wrapText="1"/>
    </xf>
    <xf numFmtId="0" fontId="10" fillId="0" borderId="143" xfId="0" applyFont="1" applyBorder="1" applyAlignment="1">
      <alignment horizontal="center" vertical="center" wrapText="1"/>
    </xf>
    <xf numFmtId="0" fontId="31" fillId="2" borderId="159" xfId="0" applyFont="1" applyFill="1" applyBorder="1" applyAlignment="1">
      <alignment horizontal="center" vertical="center" wrapText="1"/>
    </xf>
    <xf numFmtId="0" fontId="19" fillId="2" borderId="163" xfId="0" applyFont="1" applyFill="1" applyBorder="1" applyAlignment="1">
      <alignment horizontal="center" vertical="center" wrapText="1"/>
    </xf>
    <xf numFmtId="0" fontId="19" fillId="2" borderId="16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99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3" fillId="2" borderId="147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165" xfId="0" applyFont="1" applyFill="1" applyBorder="1" applyAlignment="1">
      <alignment horizontal="center" vertical="center" wrapText="1"/>
    </xf>
    <xf numFmtId="0" fontId="32" fillId="2" borderId="166" xfId="0" applyFont="1" applyFill="1" applyBorder="1" applyAlignment="1">
      <alignment horizontal="center" vertical="center" wrapText="1"/>
    </xf>
    <xf numFmtId="0" fontId="32" fillId="2" borderId="167" xfId="0" applyFont="1" applyFill="1" applyBorder="1" applyAlignment="1">
      <alignment horizontal="center" vertical="center" wrapText="1"/>
    </xf>
    <xf numFmtId="0" fontId="32" fillId="2" borderId="102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9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wrapText="1"/>
    </xf>
    <xf numFmtId="0" fontId="15" fillId="0" borderId="125" xfId="0" applyFont="1" applyBorder="1" applyAlignment="1">
      <alignment horizontal="center" vertical="center" textRotation="90" wrapText="1"/>
    </xf>
    <xf numFmtId="0" fontId="11" fillId="0" borderId="56" xfId="0" applyFont="1" applyBorder="1" applyAlignment="1">
      <alignment/>
    </xf>
    <xf numFmtId="0" fontId="11" fillId="0" borderId="66" xfId="0" applyFont="1" applyBorder="1" applyAlignment="1">
      <alignment/>
    </xf>
    <xf numFmtId="0" fontId="25" fillId="0" borderId="131" xfId="0" applyFont="1" applyBorder="1" applyAlignment="1">
      <alignment horizontal="center" vertical="center" wrapText="1" readingOrder="2"/>
    </xf>
    <xf numFmtId="0" fontId="25" fillId="0" borderId="3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15" fillId="0" borderId="56" xfId="0" applyFont="1" applyBorder="1" applyAlignment="1">
      <alignment horizontal="center" vertical="center" textRotation="90" wrapText="1"/>
    </xf>
    <xf numFmtId="0" fontId="15" fillId="0" borderId="66" xfId="0" applyFont="1" applyBorder="1" applyAlignment="1">
      <alignment horizontal="center" vertical="center" textRotation="90" wrapText="1"/>
    </xf>
    <xf numFmtId="0" fontId="15" fillId="0" borderId="168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/>
    </xf>
    <xf numFmtId="0" fontId="15" fillId="0" borderId="113" xfId="0" applyFont="1" applyBorder="1" applyAlignment="1">
      <alignment horizontal="center" vertical="center" textRotation="90" wrapText="1"/>
    </xf>
    <xf numFmtId="0" fontId="15" fillId="0" borderId="67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/>
    </xf>
    <xf numFmtId="0" fontId="15" fillId="0" borderId="127" xfId="0" applyFont="1" applyBorder="1" applyAlignment="1">
      <alignment horizontal="center" vertical="center" textRotation="90" wrapText="1"/>
    </xf>
    <xf numFmtId="0" fontId="15" fillId="0" borderId="169" xfId="0" applyFont="1" applyBorder="1" applyAlignment="1">
      <alignment horizontal="center" vertical="center" textRotation="90" wrapText="1"/>
    </xf>
    <xf numFmtId="0" fontId="15" fillId="0" borderId="34" xfId="0" applyFont="1" applyBorder="1" applyAlignment="1">
      <alignment horizontal="center" vertical="center" textRotation="90" wrapText="1"/>
    </xf>
    <xf numFmtId="0" fontId="15" fillId="0" borderId="94" xfId="0" applyFont="1" applyBorder="1" applyAlignment="1">
      <alignment horizontal="center" vertical="center" textRotation="90" wrapText="1"/>
    </xf>
    <xf numFmtId="0" fontId="15" fillId="0" borderId="48" xfId="0" applyFont="1" applyBorder="1" applyAlignment="1">
      <alignment horizontal="center" vertical="center" textRotation="90" wrapText="1"/>
    </xf>
    <xf numFmtId="0" fontId="15" fillId="0" borderId="99" xfId="0" applyFont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112" xfId="0" applyFont="1" applyBorder="1" applyAlignment="1">
      <alignment horizontal="center" vertical="center" textRotation="90" wrapText="1"/>
    </xf>
    <xf numFmtId="0" fontId="15" fillId="0" borderId="168" xfId="0" applyFont="1" applyBorder="1" applyAlignment="1">
      <alignment horizontal="center" vertical="center" wrapText="1"/>
    </xf>
    <xf numFmtId="0" fontId="15" fillId="0" borderId="168" xfId="0" applyFont="1" applyBorder="1" applyAlignment="1">
      <alignment/>
    </xf>
    <xf numFmtId="0" fontId="15" fillId="0" borderId="170" xfId="0" applyFont="1" applyBorder="1" applyAlignment="1">
      <alignment/>
    </xf>
    <xf numFmtId="0" fontId="15" fillId="0" borderId="138" xfId="0" applyFont="1" applyBorder="1" applyAlignment="1">
      <alignment horizontal="center" vertical="center" textRotation="90" wrapText="1"/>
    </xf>
    <xf numFmtId="0" fontId="15" fillId="0" borderId="51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66" xfId="0" applyFont="1" applyBorder="1" applyAlignment="1">
      <alignment horizontal="justify" vertical="justify" textRotation="90" wrapText="1"/>
    </xf>
    <xf numFmtId="0" fontId="15" fillId="0" borderId="171" xfId="0" applyFont="1" applyBorder="1" applyAlignment="1">
      <alignment horizontal="center" vertical="center" wrapText="1"/>
    </xf>
    <xf numFmtId="0" fontId="15" fillId="0" borderId="17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4" fillId="3" borderId="104" xfId="0" applyFont="1" applyFill="1" applyBorder="1" applyAlignment="1">
      <alignment horizontal="center" vertical="center"/>
    </xf>
    <xf numFmtId="0" fontId="15" fillId="0" borderId="173" xfId="0" applyFont="1" applyBorder="1" applyAlignment="1">
      <alignment horizontal="center" vertical="center" wrapText="1"/>
    </xf>
    <xf numFmtId="0" fontId="25" fillId="0" borderId="173" xfId="0" applyFont="1" applyBorder="1" applyAlignment="1">
      <alignment horizontal="center" vertical="center" wrapText="1"/>
    </xf>
    <xf numFmtId="0" fontId="25" fillId="0" borderId="122" xfId="0" applyFont="1" applyBorder="1" applyAlignment="1">
      <alignment horizontal="center" vertical="center" wrapText="1"/>
    </xf>
    <xf numFmtId="0" fontId="10" fillId="0" borderId="174" xfId="0" applyFont="1" applyBorder="1" applyAlignment="1">
      <alignment horizontal="center" vertical="center" wrapText="1"/>
    </xf>
    <xf numFmtId="0" fontId="10" fillId="0" borderId="175" xfId="0" applyFont="1" applyBorder="1" applyAlignment="1">
      <alignment horizontal="center" vertical="center" wrapText="1"/>
    </xf>
    <xf numFmtId="0" fontId="48" fillId="2" borderId="171" xfId="0" applyFont="1" applyFill="1" applyBorder="1" applyAlignment="1">
      <alignment horizontal="center" vertical="center" wrapText="1"/>
    </xf>
    <xf numFmtId="0" fontId="46" fillId="0" borderId="171" xfId="0" applyFont="1" applyBorder="1" applyAlignment="1">
      <alignment horizontal="center" vertical="center" wrapText="1"/>
    </xf>
    <xf numFmtId="0" fontId="46" fillId="0" borderId="171" xfId="0" applyFont="1" applyBorder="1" applyAlignment="1">
      <alignment wrapText="1"/>
    </xf>
    <xf numFmtId="0" fontId="46" fillId="0" borderId="173" xfId="0" applyFont="1" applyBorder="1" applyAlignment="1">
      <alignment wrapText="1"/>
    </xf>
    <xf numFmtId="0" fontId="11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zoomScale="55" zoomScaleNormal="55" workbookViewId="0" topLeftCell="A10">
      <selection activeCell="L13" sqref="L13"/>
    </sheetView>
  </sheetViews>
  <sheetFormatPr defaultColWidth="9.140625" defaultRowHeight="12.75"/>
  <cols>
    <col min="1" max="11" width="12.7109375" style="24" customWidth="1"/>
    <col min="12" max="12" width="59.8515625" style="24" customWidth="1"/>
    <col min="13" max="13" width="20.140625" style="24" customWidth="1"/>
    <col min="14" max="14" width="11.7109375" style="24" customWidth="1"/>
    <col min="15" max="16384" width="9.140625" style="24" customWidth="1"/>
  </cols>
  <sheetData>
    <row r="1" spans="1:14" s="153" customFormat="1" ht="17.25">
      <c r="A1" s="573" t="s">
        <v>447</v>
      </c>
      <c r="B1" s="574"/>
      <c r="C1" s="549"/>
      <c r="D1" s="549"/>
      <c r="E1" s="549"/>
      <c r="F1" s="549"/>
      <c r="G1" s="549"/>
      <c r="H1" s="549"/>
      <c r="I1" s="549"/>
      <c r="J1" s="549"/>
      <c r="K1" s="550"/>
      <c r="L1" s="550"/>
      <c r="M1" s="551" t="s">
        <v>448</v>
      </c>
      <c r="N1" s="551" t="s">
        <v>449</v>
      </c>
    </row>
    <row r="2" spans="1:14" s="153" customFormat="1" ht="16.5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</row>
    <row r="3" spans="1:14" s="153" customFormat="1" ht="16.5">
      <c r="A3" s="550" t="s">
        <v>450</v>
      </c>
      <c r="B3" s="550"/>
      <c r="C3" s="550"/>
      <c r="D3" s="550"/>
      <c r="E3" s="550"/>
      <c r="F3" s="550"/>
      <c r="G3" s="550"/>
      <c r="H3" s="550"/>
      <c r="I3" s="550"/>
      <c r="J3" s="552"/>
      <c r="K3" s="550"/>
      <c r="L3" s="550"/>
      <c r="M3" s="552" t="s">
        <v>451</v>
      </c>
      <c r="N3" s="552">
        <v>1</v>
      </c>
    </row>
    <row r="4" spans="1:14" s="153" customFormat="1" ht="12.75" customHeight="1">
      <c r="A4" s="572" t="s">
        <v>453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52" t="s">
        <v>49</v>
      </c>
      <c r="N4" s="552">
        <v>2</v>
      </c>
    </row>
    <row r="5" spans="1:14" s="153" customFormat="1" ht="16.5">
      <c r="A5" s="550" t="s">
        <v>538</v>
      </c>
      <c r="B5" s="550"/>
      <c r="C5" s="550"/>
      <c r="D5" s="550"/>
      <c r="E5" s="550"/>
      <c r="F5" s="550"/>
      <c r="G5" s="550"/>
      <c r="H5" s="550"/>
      <c r="I5" s="550"/>
      <c r="J5" s="552"/>
      <c r="K5" s="550"/>
      <c r="L5" s="550"/>
      <c r="M5" s="552" t="s">
        <v>452</v>
      </c>
      <c r="N5" s="552">
        <v>3</v>
      </c>
    </row>
    <row r="6" spans="1:14" s="153" customFormat="1" ht="16.5">
      <c r="A6" s="550" t="s">
        <v>455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2" t="s">
        <v>454</v>
      </c>
      <c r="N6" s="552">
        <v>4</v>
      </c>
    </row>
    <row r="7" spans="1:14" s="153" customFormat="1" ht="16.5">
      <c r="A7" s="550" t="s">
        <v>457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2" t="s">
        <v>456</v>
      </c>
      <c r="N7" s="552">
        <v>5</v>
      </c>
    </row>
    <row r="8" spans="1:14" s="153" customFormat="1" ht="13.5" customHeight="1">
      <c r="A8" s="550" t="s">
        <v>458</v>
      </c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2" t="s">
        <v>459</v>
      </c>
      <c r="N8" s="552">
        <v>6</v>
      </c>
    </row>
    <row r="9" spans="1:14" s="153" customFormat="1" ht="16.5">
      <c r="A9" s="153" t="s">
        <v>463</v>
      </c>
      <c r="M9" s="552" t="s">
        <v>460</v>
      </c>
      <c r="N9" s="552">
        <v>7</v>
      </c>
    </row>
    <row r="10" spans="1:14" s="153" customFormat="1" ht="16.5">
      <c r="A10" s="550" t="s">
        <v>462</v>
      </c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2" t="s">
        <v>461</v>
      </c>
      <c r="N10" s="552">
        <v>8</v>
      </c>
    </row>
    <row r="11" spans="1:14" s="153" customFormat="1" ht="16.5">
      <c r="A11" s="550" t="s">
        <v>464</v>
      </c>
      <c r="B11" s="550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2" t="s">
        <v>466</v>
      </c>
      <c r="N11" s="552">
        <v>9</v>
      </c>
    </row>
    <row r="12" spans="1:14" s="153" customFormat="1" ht="16.5">
      <c r="A12" s="153" t="s">
        <v>465</v>
      </c>
      <c r="M12" s="552" t="s">
        <v>467</v>
      </c>
      <c r="N12" s="552">
        <v>10</v>
      </c>
    </row>
    <row r="13" spans="1:14" s="153" customFormat="1" ht="16.5">
      <c r="A13" s="550" t="s">
        <v>468</v>
      </c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2" t="s">
        <v>469</v>
      </c>
      <c r="N13" s="552">
        <v>11</v>
      </c>
    </row>
    <row r="14" spans="1:14" s="153" customFormat="1" ht="16.5">
      <c r="A14" s="550" t="s">
        <v>470</v>
      </c>
      <c r="B14" s="550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2" t="s">
        <v>472</v>
      </c>
      <c r="N14" s="552">
        <v>12</v>
      </c>
    </row>
    <row r="15" spans="1:14" s="153" customFormat="1" ht="16.5">
      <c r="A15" s="153" t="s">
        <v>471</v>
      </c>
      <c r="M15" s="552" t="s">
        <v>473</v>
      </c>
      <c r="N15" s="552">
        <v>13</v>
      </c>
    </row>
    <row r="16" spans="1:14" s="153" customFormat="1" ht="16.5">
      <c r="A16" s="550" t="s">
        <v>474</v>
      </c>
      <c r="B16" s="550"/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2" t="s">
        <v>475</v>
      </c>
      <c r="N16" s="552">
        <v>14</v>
      </c>
    </row>
    <row r="17" spans="1:14" s="153" customFormat="1" ht="16.5">
      <c r="A17" s="550" t="s">
        <v>478</v>
      </c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2" t="s">
        <v>476</v>
      </c>
      <c r="N17" s="552">
        <v>15</v>
      </c>
    </row>
    <row r="18" spans="1:14" s="153" customFormat="1" ht="16.5">
      <c r="A18" s="153" t="s">
        <v>479</v>
      </c>
      <c r="M18" s="552" t="s">
        <v>477</v>
      </c>
      <c r="N18" s="552">
        <v>16</v>
      </c>
    </row>
    <row r="19" spans="1:14" s="153" customFormat="1" ht="16.5">
      <c r="A19" s="550" t="s">
        <v>480</v>
      </c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2" t="s">
        <v>481</v>
      </c>
      <c r="N19" s="552">
        <v>17</v>
      </c>
    </row>
    <row r="20" spans="1:14" s="153" customFormat="1" ht="16.5">
      <c r="A20" s="550" t="s">
        <v>483</v>
      </c>
      <c r="B20" s="550"/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2" t="s">
        <v>482</v>
      </c>
      <c r="N20" s="552">
        <v>18</v>
      </c>
    </row>
    <row r="21" spans="1:14" s="153" customFormat="1" ht="16.5">
      <c r="A21" s="550" t="s">
        <v>484</v>
      </c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2" t="s">
        <v>485</v>
      </c>
      <c r="N21" s="552">
        <v>19</v>
      </c>
    </row>
    <row r="22" spans="1:14" s="153" customFormat="1" ht="16.5">
      <c r="A22" s="550" t="s">
        <v>486</v>
      </c>
      <c r="B22" s="550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2" t="s">
        <v>487</v>
      </c>
      <c r="N22" s="552">
        <v>20</v>
      </c>
    </row>
    <row r="23" spans="1:14" s="153" customFormat="1" ht="16.5">
      <c r="A23" s="550" t="s">
        <v>488</v>
      </c>
      <c r="B23" s="550"/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2" t="s">
        <v>489</v>
      </c>
      <c r="N23" s="552">
        <v>21</v>
      </c>
    </row>
    <row r="24" spans="1:14" s="153" customFormat="1" ht="16.5">
      <c r="A24" s="550" t="s">
        <v>490</v>
      </c>
      <c r="B24" s="550"/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2" t="s">
        <v>491</v>
      </c>
      <c r="N24" s="552">
        <v>22</v>
      </c>
    </row>
    <row r="25" spans="1:14" s="153" customFormat="1" ht="13.5" customHeight="1">
      <c r="A25" s="572" t="s">
        <v>44</v>
      </c>
      <c r="B25" s="572"/>
      <c r="C25" s="572"/>
      <c r="D25" s="572"/>
      <c r="E25" s="572"/>
      <c r="F25" s="572"/>
      <c r="G25" s="572"/>
      <c r="H25" s="572"/>
      <c r="I25" s="572"/>
      <c r="J25" s="572"/>
      <c r="K25" s="572"/>
      <c r="L25" s="572"/>
      <c r="M25" s="552" t="s">
        <v>492</v>
      </c>
      <c r="N25" s="552">
        <v>23</v>
      </c>
    </row>
    <row r="26" spans="1:14" s="153" customFormat="1" ht="16.5">
      <c r="A26" s="550" t="s">
        <v>45</v>
      </c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2" t="s">
        <v>46</v>
      </c>
      <c r="N26" s="552">
        <v>24</v>
      </c>
    </row>
    <row r="27" spans="1:14" s="153" customFormat="1" ht="16.5">
      <c r="A27" s="550" t="s">
        <v>47</v>
      </c>
      <c r="B27" s="550"/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2" t="s">
        <v>48</v>
      </c>
      <c r="N27" s="552">
        <v>25</v>
      </c>
    </row>
    <row r="28" spans="1:14" s="153" customFormat="1" ht="16.5">
      <c r="A28" s="550" t="s">
        <v>493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2" t="s">
        <v>494</v>
      </c>
      <c r="N28" s="552">
        <v>26</v>
      </c>
    </row>
    <row r="29" spans="1:14" s="153" customFormat="1" ht="16.5">
      <c r="A29" s="550" t="s">
        <v>508</v>
      </c>
      <c r="B29" s="550"/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2" t="s">
        <v>495</v>
      </c>
      <c r="N29" s="552">
        <v>27</v>
      </c>
    </row>
    <row r="30" spans="1:14" s="153" customFormat="1" ht="16.5">
      <c r="A30" s="550" t="s">
        <v>509</v>
      </c>
      <c r="B30" s="55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2" t="s">
        <v>496</v>
      </c>
      <c r="N30" s="552">
        <v>28</v>
      </c>
    </row>
    <row r="31" spans="1:14" s="153" customFormat="1" ht="16.5">
      <c r="A31" s="550" t="s">
        <v>497</v>
      </c>
      <c r="B31" s="55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2" t="s">
        <v>498</v>
      </c>
      <c r="N31" s="552">
        <v>29</v>
      </c>
    </row>
    <row r="32" spans="1:14" s="153" customFormat="1" ht="16.5">
      <c r="A32" s="550" t="s">
        <v>497</v>
      </c>
      <c r="B32" s="550"/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4" t="s">
        <v>593</v>
      </c>
      <c r="N32" s="552">
        <v>30</v>
      </c>
    </row>
    <row r="33" spans="1:14" s="153" customFormat="1" ht="16.5">
      <c r="A33" s="550" t="s">
        <v>537</v>
      </c>
      <c r="B33" s="550"/>
      <c r="C33" s="550"/>
      <c r="D33" s="550"/>
      <c r="E33" s="550"/>
      <c r="F33" s="550"/>
      <c r="G33" s="550"/>
      <c r="H33" s="550"/>
      <c r="I33" s="550"/>
      <c r="J33" s="550"/>
      <c r="K33" s="550"/>
      <c r="L33" s="550"/>
      <c r="M33" s="552" t="s">
        <v>499</v>
      </c>
      <c r="N33" s="552">
        <v>31</v>
      </c>
    </row>
    <row r="34" spans="1:14" s="153" customFormat="1" ht="16.5">
      <c r="A34" s="550" t="s">
        <v>510</v>
      </c>
      <c r="B34" s="550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2" t="s">
        <v>500</v>
      </c>
      <c r="N34" s="552">
        <v>32</v>
      </c>
    </row>
    <row r="35" spans="1:14" s="153" customFormat="1" ht="16.5">
      <c r="A35" s="550" t="s">
        <v>511</v>
      </c>
      <c r="B35" s="550"/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52" t="s">
        <v>501</v>
      </c>
      <c r="N35" s="552">
        <v>33</v>
      </c>
    </row>
    <row r="36" spans="1:14" s="153" customFormat="1" ht="16.5">
      <c r="A36" s="550" t="s">
        <v>512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2" t="s">
        <v>502</v>
      </c>
      <c r="N36" s="552">
        <v>34</v>
      </c>
    </row>
    <row r="37" spans="1:14" s="153" customFormat="1" ht="16.5">
      <c r="A37" s="550" t="s">
        <v>513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2" t="s">
        <v>503</v>
      </c>
      <c r="N37" s="552">
        <v>35</v>
      </c>
    </row>
    <row r="38" spans="1:14" s="153" customFormat="1" ht="16.5">
      <c r="A38" s="550" t="s">
        <v>514</v>
      </c>
      <c r="B38" s="55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2" t="s">
        <v>504</v>
      </c>
      <c r="N38" s="552">
        <v>36</v>
      </c>
    </row>
    <row r="39" spans="1:14" s="153" customFormat="1" ht="16.5">
      <c r="A39" s="550" t="s">
        <v>515</v>
      </c>
      <c r="B39" s="550"/>
      <c r="C39" s="550"/>
      <c r="D39" s="550"/>
      <c r="E39" s="550"/>
      <c r="F39" s="550"/>
      <c r="G39" s="550"/>
      <c r="H39" s="550"/>
      <c r="I39" s="550"/>
      <c r="J39" s="550"/>
      <c r="K39" s="550"/>
      <c r="L39" s="550"/>
      <c r="M39" s="552" t="s">
        <v>505</v>
      </c>
      <c r="N39" s="552">
        <v>37</v>
      </c>
    </row>
    <row r="40" spans="1:14" s="153" customFormat="1" ht="16.5">
      <c r="A40" s="550" t="s">
        <v>516</v>
      </c>
      <c r="B40" s="550"/>
      <c r="C40" s="550"/>
      <c r="D40" s="550"/>
      <c r="E40" s="550"/>
      <c r="F40" s="550"/>
      <c r="G40" s="550"/>
      <c r="H40" s="550"/>
      <c r="I40" s="550"/>
      <c r="J40" s="550"/>
      <c r="K40" s="550"/>
      <c r="L40" s="550"/>
      <c r="M40" s="552" t="s">
        <v>506</v>
      </c>
      <c r="N40" s="552">
        <v>38</v>
      </c>
    </row>
    <row r="41" spans="1:14" s="153" customFormat="1" ht="16.5">
      <c r="A41" s="550" t="s">
        <v>517</v>
      </c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2" t="s">
        <v>507</v>
      </c>
      <c r="N41" s="552">
        <v>39</v>
      </c>
    </row>
    <row r="42" spans="1:14" s="153" customFormat="1" ht="16.5">
      <c r="A42" s="550" t="s">
        <v>518</v>
      </c>
      <c r="B42" s="550"/>
      <c r="C42" s="550"/>
      <c r="D42" s="550"/>
      <c r="E42" s="550"/>
      <c r="F42" s="550"/>
      <c r="G42" s="550"/>
      <c r="H42" s="550"/>
      <c r="I42" s="550"/>
      <c r="J42" s="550"/>
      <c r="K42" s="550"/>
      <c r="L42" s="550"/>
      <c r="M42" s="552" t="s">
        <v>519</v>
      </c>
      <c r="N42" s="552">
        <v>40</v>
      </c>
    </row>
    <row r="43" spans="1:14" s="153" customFormat="1" ht="16.5">
      <c r="A43" s="550" t="s">
        <v>521</v>
      </c>
      <c r="B43" s="550"/>
      <c r="C43" s="550"/>
      <c r="D43" s="550"/>
      <c r="E43" s="550"/>
      <c r="F43" s="550"/>
      <c r="G43" s="550"/>
      <c r="H43" s="550"/>
      <c r="I43" s="550"/>
      <c r="J43" s="550"/>
      <c r="K43" s="550"/>
      <c r="L43" s="550"/>
      <c r="M43" s="552" t="s">
        <v>520</v>
      </c>
      <c r="N43" s="552">
        <v>41</v>
      </c>
    </row>
    <row r="44" spans="1:14" s="153" customFormat="1" ht="16.5">
      <c r="A44" s="550" t="s">
        <v>523</v>
      </c>
      <c r="B44" s="550"/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2" t="s">
        <v>522</v>
      </c>
      <c r="N44" s="552">
        <v>42</v>
      </c>
    </row>
    <row r="45" spans="1:14" s="153" customFormat="1" ht="16.5">
      <c r="A45" s="550" t="s">
        <v>591</v>
      </c>
      <c r="B45" s="550"/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552" t="s">
        <v>525</v>
      </c>
      <c r="N45" s="552">
        <v>43</v>
      </c>
    </row>
    <row r="46" spans="1:14" s="153" customFormat="1" ht="16.5">
      <c r="A46" s="550" t="s">
        <v>524</v>
      </c>
      <c r="B46" s="550"/>
      <c r="C46" s="550"/>
      <c r="D46" s="550"/>
      <c r="E46" s="550"/>
      <c r="F46" s="550"/>
      <c r="G46" s="550"/>
      <c r="H46" s="550"/>
      <c r="I46" s="550"/>
      <c r="J46" s="550"/>
      <c r="K46" s="550"/>
      <c r="L46" s="550"/>
      <c r="M46" s="552" t="s">
        <v>592</v>
      </c>
      <c r="N46" s="552">
        <v>44</v>
      </c>
    </row>
    <row r="47" ht="13.5">
      <c r="N47" s="144"/>
    </row>
    <row r="48" ht="13.5">
      <c r="N48" s="144"/>
    </row>
    <row r="49" ht="13.5">
      <c r="N49" s="144"/>
    </row>
    <row r="50" ht="13.5">
      <c r="N50" s="144"/>
    </row>
    <row r="51" ht="13.5">
      <c r="N51" s="144"/>
    </row>
  </sheetData>
  <mergeCells count="3">
    <mergeCell ref="A25:L25"/>
    <mergeCell ref="A4:L4"/>
    <mergeCell ref="A1:B1"/>
  </mergeCells>
  <printOptions verticalCentered="1"/>
  <pageMargins left="0" right="0" top="0" bottom="0" header="0" footer="0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7">
      <selection activeCell="B9" sqref="B9"/>
    </sheetView>
  </sheetViews>
  <sheetFormatPr defaultColWidth="9.140625" defaultRowHeight="12.75"/>
  <cols>
    <col min="1" max="1" width="3.57421875" style="6" customWidth="1"/>
    <col min="2" max="2" width="32.140625" style="6" customWidth="1"/>
    <col min="3" max="4" width="12.7109375" style="6" customWidth="1"/>
    <col min="5" max="5" width="15.7109375" style="6" customWidth="1"/>
    <col min="6" max="8" width="12.7109375" style="6" customWidth="1"/>
    <col min="9" max="16384" width="9.140625" style="6" customWidth="1"/>
  </cols>
  <sheetData>
    <row r="1" spans="1:9" ht="30" customHeight="1">
      <c r="A1" s="607" t="s">
        <v>558</v>
      </c>
      <c r="B1" s="607"/>
      <c r="C1" s="607"/>
      <c r="D1" s="607"/>
      <c r="E1" s="607"/>
      <c r="F1" s="607"/>
      <c r="G1" s="607"/>
      <c r="H1" s="607"/>
      <c r="I1" s="607"/>
    </row>
    <row r="2" spans="1:9" s="52" customFormat="1" ht="15.75" customHeight="1">
      <c r="A2" s="605" t="s">
        <v>145</v>
      </c>
      <c r="B2" s="605"/>
      <c r="C2" s="605"/>
      <c r="D2" s="605"/>
      <c r="E2" s="605"/>
      <c r="F2" s="605"/>
      <c r="G2" s="605"/>
      <c r="H2" s="605"/>
      <c r="I2" s="605"/>
    </row>
    <row r="3" spans="1:9" s="52" customFormat="1" ht="15.75" customHeight="1">
      <c r="A3" s="129"/>
      <c r="B3" s="129"/>
      <c r="C3" s="129"/>
      <c r="D3" s="129"/>
      <c r="E3" s="129"/>
      <c r="F3" s="129"/>
      <c r="G3" s="129"/>
      <c r="H3" s="129"/>
      <c r="I3" s="129"/>
    </row>
    <row r="4" spans="1:8" s="52" customFormat="1" ht="14.25" customHeight="1" thickBot="1">
      <c r="A4" s="606"/>
      <c r="B4" s="606"/>
      <c r="C4" s="606"/>
      <c r="D4" s="606"/>
      <c r="E4" s="606"/>
      <c r="F4" s="606"/>
      <c r="G4" s="606"/>
      <c r="H4" s="25" t="s">
        <v>164</v>
      </c>
    </row>
    <row r="5" spans="1:8" ht="39.75" customHeight="1">
      <c r="A5" s="577" t="s">
        <v>149</v>
      </c>
      <c r="B5" s="563" t="s">
        <v>143</v>
      </c>
      <c r="C5" s="581" t="s">
        <v>147</v>
      </c>
      <c r="D5" s="581" t="s">
        <v>85</v>
      </c>
      <c r="E5" s="581" t="s">
        <v>86</v>
      </c>
      <c r="F5" s="581" t="s">
        <v>277</v>
      </c>
      <c r="G5" s="581" t="s">
        <v>146</v>
      </c>
      <c r="H5" s="570" t="s">
        <v>88</v>
      </c>
    </row>
    <row r="6" spans="1:8" ht="39.75" customHeight="1" thickBot="1">
      <c r="A6" s="578"/>
      <c r="B6" s="560"/>
      <c r="C6" s="583"/>
      <c r="D6" s="583"/>
      <c r="E6" s="583"/>
      <c r="F6" s="633"/>
      <c r="G6" s="583"/>
      <c r="H6" s="571"/>
    </row>
    <row r="7" spans="1:8" s="41" customFormat="1" ht="11.25" customHeight="1" thickBot="1" thickTop="1">
      <c r="A7" s="40">
        <v>0</v>
      </c>
      <c r="B7" s="76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7">
        <v>7</v>
      </c>
    </row>
    <row r="8" spans="1:8" ht="24.75" customHeight="1" thickTop="1">
      <c r="A8" s="50">
        <v>1</v>
      </c>
      <c r="B8" s="81" t="s">
        <v>82</v>
      </c>
      <c r="C8" s="258">
        <f>'педијатрија леталитет'!E7</f>
        <v>0</v>
      </c>
      <c r="D8" s="259">
        <v>0</v>
      </c>
      <c r="E8" s="258">
        <v>0</v>
      </c>
      <c r="F8" s="258">
        <v>0</v>
      </c>
      <c r="G8" s="98"/>
      <c r="H8" s="264"/>
    </row>
    <row r="9" spans="1:8" ht="24.75" customHeight="1">
      <c r="A9" s="50">
        <v>2</v>
      </c>
      <c r="B9" s="82" t="s">
        <v>392</v>
      </c>
      <c r="C9" s="258">
        <f>'педијатрија леталитет'!E8</f>
        <v>0</v>
      </c>
      <c r="D9" s="259">
        <v>0</v>
      </c>
      <c r="E9" s="258">
        <v>0</v>
      </c>
      <c r="F9" s="258">
        <v>0</v>
      </c>
      <c r="G9" s="98">
        <v>0</v>
      </c>
      <c r="H9" s="264"/>
    </row>
    <row r="10" spans="1:8" ht="24.75" customHeight="1">
      <c r="A10" s="50">
        <v>3</v>
      </c>
      <c r="B10" s="82" t="s">
        <v>54</v>
      </c>
      <c r="C10" s="258">
        <f>'педијатрија леталитет'!E9</f>
        <v>0</v>
      </c>
      <c r="D10" s="258">
        <v>0</v>
      </c>
      <c r="E10" s="258">
        <v>0</v>
      </c>
      <c r="F10" s="258">
        <v>0</v>
      </c>
      <c r="G10" s="98"/>
      <c r="H10" s="264"/>
    </row>
    <row r="11" spans="1:8" ht="24.75" customHeight="1">
      <c r="A11" s="50">
        <v>4</v>
      </c>
      <c r="B11" s="82" t="s">
        <v>393</v>
      </c>
      <c r="C11" s="258">
        <v>11</v>
      </c>
      <c r="D11" s="259">
        <v>11</v>
      </c>
      <c r="E11" s="258">
        <v>11</v>
      </c>
      <c r="F11" s="258">
        <v>11</v>
      </c>
      <c r="G11" s="98">
        <f aca="true" t="shared" si="0" ref="G11:G18">E11/F11*100</f>
        <v>100</v>
      </c>
      <c r="H11" s="264">
        <f>D11/C11*100</f>
        <v>100</v>
      </c>
    </row>
    <row r="12" spans="1:8" ht="24.75" customHeight="1">
      <c r="A12" s="50">
        <v>5</v>
      </c>
      <c r="B12" s="81" t="s">
        <v>57</v>
      </c>
      <c r="C12" s="258">
        <v>45</v>
      </c>
      <c r="D12" s="259">
        <v>17</v>
      </c>
      <c r="E12" s="258">
        <v>17</v>
      </c>
      <c r="F12" s="258">
        <v>17</v>
      </c>
      <c r="G12" s="98">
        <f t="shared" si="0"/>
        <v>100</v>
      </c>
      <c r="H12" s="264">
        <f>D12/C12*100</f>
        <v>37.77777777777778</v>
      </c>
    </row>
    <row r="13" spans="1:8" ht="24.75" customHeight="1">
      <c r="A13" s="50">
        <v>6</v>
      </c>
      <c r="B13" s="81" t="s">
        <v>75</v>
      </c>
      <c r="C13" s="258">
        <v>57</v>
      </c>
      <c r="D13" s="259">
        <v>22</v>
      </c>
      <c r="E13" s="258">
        <v>22</v>
      </c>
      <c r="F13" s="258">
        <v>22</v>
      </c>
      <c r="G13" s="98">
        <f t="shared" si="0"/>
        <v>100</v>
      </c>
      <c r="H13" s="264">
        <f>D13/C13*100</f>
        <v>38.59649122807017</v>
      </c>
    </row>
    <row r="14" spans="1:11" ht="24.75" customHeight="1">
      <c r="A14" s="50">
        <v>7</v>
      </c>
      <c r="B14" s="81" t="s">
        <v>76</v>
      </c>
      <c r="C14" s="258">
        <v>0</v>
      </c>
      <c r="D14" s="259">
        <v>0</v>
      </c>
      <c r="E14" s="258">
        <v>0</v>
      </c>
      <c r="F14" s="258">
        <v>0</v>
      </c>
      <c r="G14" s="98"/>
      <c r="H14" s="264">
        <v>0</v>
      </c>
      <c r="K14" s="110"/>
    </row>
    <row r="15" spans="1:11" ht="24.75" customHeight="1">
      <c r="A15" s="50">
        <v>8</v>
      </c>
      <c r="B15" s="81" t="s">
        <v>61</v>
      </c>
      <c r="C15" s="258">
        <v>95</v>
      </c>
      <c r="D15" s="259">
        <v>89</v>
      </c>
      <c r="E15" s="258">
        <v>73</v>
      </c>
      <c r="F15" s="258">
        <v>73</v>
      </c>
      <c r="G15" s="98">
        <f t="shared" si="0"/>
        <v>100</v>
      </c>
      <c r="H15" s="264">
        <f>D15/C15*100</f>
        <v>93.6842105263158</v>
      </c>
      <c r="K15" s="110"/>
    </row>
    <row r="16" spans="1:8" ht="24.75" customHeight="1">
      <c r="A16" s="50">
        <v>9</v>
      </c>
      <c r="B16" s="81" t="s">
        <v>90</v>
      </c>
      <c r="C16" s="258">
        <v>0</v>
      </c>
      <c r="D16" s="259">
        <v>0</v>
      </c>
      <c r="E16" s="258">
        <v>0</v>
      </c>
      <c r="F16" s="258">
        <v>0</v>
      </c>
      <c r="G16" s="98"/>
      <c r="H16" s="264">
        <v>0</v>
      </c>
    </row>
    <row r="17" spans="1:8" ht="26.25" customHeight="1" thickBot="1">
      <c r="A17" s="51">
        <v>10</v>
      </c>
      <c r="B17" s="126" t="s">
        <v>83</v>
      </c>
      <c r="C17" s="258">
        <v>1</v>
      </c>
      <c r="D17" s="301">
        <v>0</v>
      </c>
      <c r="E17" s="302">
        <v>0</v>
      </c>
      <c r="F17" s="260">
        <v>0</v>
      </c>
      <c r="G17" s="98"/>
      <c r="H17" s="303">
        <v>0</v>
      </c>
    </row>
    <row r="18" spans="1:8" ht="24.75" customHeight="1" thickBot="1" thickTop="1">
      <c r="A18" s="585" t="s">
        <v>52</v>
      </c>
      <c r="B18" s="586"/>
      <c r="C18" s="91">
        <f>SUM(C8:C17)</f>
        <v>209</v>
      </c>
      <c r="D18" s="91">
        <f>SUM(D8:D17)</f>
        <v>139</v>
      </c>
      <c r="E18" s="91">
        <f>SUM(E8:E17)</f>
        <v>123</v>
      </c>
      <c r="F18" s="91">
        <f>SUM(F8:F17)</f>
        <v>123</v>
      </c>
      <c r="G18" s="89">
        <f t="shared" si="0"/>
        <v>100</v>
      </c>
      <c r="H18" s="90">
        <f>D18/C18*100</f>
        <v>66.50717703349282</v>
      </c>
    </row>
    <row r="19" spans="1:10" s="39" customFormat="1" ht="15" customHeight="1">
      <c r="A19" s="632" t="s">
        <v>100</v>
      </c>
      <c r="B19" s="632"/>
      <c r="C19" s="632"/>
      <c r="D19" s="632"/>
      <c r="E19" s="632"/>
      <c r="F19" s="632"/>
      <c r="G19" s="632"/>
      <c r="H19" s="632"/>
      <c r="I19" s="632"/>
      <c r="J19" s="130"/>
    </row>
    <row r="20" spans="1:9" ht="15" customHeight="1">
      <c r="A20" s="631" t="s">
        <v>142</v>
      </c>
      <c r="B20" s="631"/>
      <c r="C20" s="631"/>
      <c r="D20" s="631"/>
      <c r="E20" s="631"/>
      <c r="F20" s="631"/>
      <c r="G20" s="631"/>
      <c r="H20" s="631"/>
      <c r="I20" s="631"/>
    </row>
    <row r="21" spans="1:9" ht="15.75" customHeight="1">
      <c r="A21" s="575" t="s">
        <v>421</v>
      </c>
      <c r="B21" s="575"/>
      <c r="C21" s="575"/>
      <c r="D21" s="575"/>
      <c r="E21" s="575"/>
      <c r="F21" s="575"/>
      <c r="G21" s="575"/>
      <c r="H21" s="575"/>
      <c r="I21" s="141"/>
    </row>
  </sheetData>
  <mergeCells count="15">
    <mergeCell ref="A1:I1"/>
    <mergeCell ref="A2:I2"/>
    <mergeCell ref="A20:I20"/>
    <mergeCell ref="A19:I19"/>
    <mergeCell ref="F5:F6"/>
    <mergeCell ref="A18:B18"/>
    <mergeCell ref="A4:G4"/>
    <mergeCell ref="A5:A6"/>
    <mergeCell ref="B5:B6"/>
    <mergeCell ref="C5:C6"/>
    <mergeCell ref="A21:H21"/>
    <mergeCell ref="D5:D6"/>
    <mergeCell ref="E5:E6"/>
    <mergeCell ref="G5:G6"/>
    <mergeCell ref="H5:H6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zoomScale="85" zoomScaleNormal="85" workbookViewId="0" topLeftCell="A2">
      <selection activeCell="B9" sqref="B9"/>
    </sheetView>
  </sheetViews>
  <sheetFormatPr defaultColWidth="9.140625" defaultRowHeight="12.75"/>
  <cols>
    <col min="1" max="1" width="3.28125" style="6" customWidth="1"/>
    <col min="2" max="2" width="36.421875" style="6" customWidth="1"/>
    <col min="3" max="6" width="11.7109375" style="6" customWidth="1"/>
    <col min="7" max="7" width="14.57421875" style="6" customWidth="1"/>
    <col min="8" max="8" width="15.140625" style="6" customWidth="1"/>
    <col min="9" max="10" width="11.7109375" style="6" customWidth="1"/>
    <col min="11" max="16384" width="9.140625" style="6" customWidth="1"/>
  </cols>
  <sheetData>
    <row r="1" spans="1:10" s="5" customFormat="1" ht="46.5" customHeight="1">
      <c r="A1" s="607" t="s">
        <v>559</v>
      </c>
      <c r="B1" s="639"/>
      <c r="C1" s="639"/>
      <c r="D1" s="639"/>
      <c r="E1" s="639"/>
      <c r="F1" s="639"/>
      <c r="G1" s="639"/>
      <c r="H1" s="640"/>
      <c r="I1" s="640"/>
      <c r="J1" s="640"/>
    </row>
    <row r="2" spans="1:10" s="245" customFormat="1" ht="15" customHeight="1">
      <c r="A2" s="642" t="s">
        <v>193</v>
      </c>
      <c r="B2" s="642"/>
      <c r="C2" s="642"/>
      <c r="D2" s="642"/>
      <c r="E2" s="642"/>
      <c r="F2" s="642"/>
      <c r="G2" s="642"/>
      <c r="H2" s="642"/>
      <c r="I2" s="642"/>
      <c r="J2" s="642"/>
    </row>
    <row r="3" spans="1:10" s="52" customFormat="1" ht="12" customHeight="1" thickBot="1">
      <c r="A3" s="612"/>
      <c r="B3" s="612"/>
      <c r="C3" s="612"/>
      <c r="D3" s="612"/>
      <c r="E3" s="612"/>
      <c r="F3" s="612"/>
      <c r="G3" s="613"/>
      <c r="H3" s="612"/>
      <c r="I3" s="612"/>
      <c r="J3" s="25" t="s">
        <v>169</v>
      </c>
    </row>
    <row r="4" spans="1:10" ht="35.25" customHeight="1">
      <c r="A4" s="577" t="s">
        <v>144</v>
      </c>
      <c r="B4" s="563" t="s">
        <v>143</v>
      </c>
      <c r="C4" s="581" t="s">
        <v>286</v>
      </c>
      <c r="D4" s="581" t="s">
        <v>65</v>
      </c>
      <c r="E4" s="581" t="s">
        <v>98</v>
      </c>
      <c r="F4" s="581" t="s">
        <v>287</v>
      </c>
      <c r="G4" s="563" t="s">
        <v>368</v>
      </c>
      <c r="H4" s="581" t="s">
        <v>288</v>
      </c>
      <c r="I4" s="581" t="s">
        <v>67</v>
      </c>
      <c r="J4" s="570" t="s">
        <v>285</v>
      </c>
    </row>
    <row r="5" spans="1:10" ht="69" customHeight="1" thickBot="1">
      <c r="A5" s="578"/>
      <c r="B5" s="560"/>
      <c r="C5" s="636"/>
      <c r="D5" s="636"/>
      <c r="E5" s="641"/>
      <c r="F5" s="641"/>
      <c r="G5" s="635"/>
      <c r="H5" s="636"/>
      <c r="I5" s="636"/>
      <c r="J5" s="637"/>
    </row>
    <row r="6" spans="1:10" s="41" customFormat="1" ht="9.75" customHeight="1" thickBot="1" thickTop="1">
      <c r="A6" s="40">
        <v>0</v>
      </c>
      <c r="B6" s="76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7">
        <v>9</v>
      </c>
    </row>
    <row r="7" spans="1:10" ht="21.75" customHeight="1" thickTop="1">
      <c r="A7" s="46">
        <v>1</v>
      </c>
      <c r="B7" s="81" t="s">
        <v>82</v>
      </c>
      <c r="C7" s="193">
        <v>2286</v>
      </c>
      <c r="D7" s="191">
        <v>13528</v>
      </c>
      <c r="E7" s="304">
        <v>27</v>
      </c>
      <c r="F7" s="191">
        <v>433</v>
      </c>
      <c r="G7" s="193">
        <v>0</v>
      </c>
      <c r="H7" s="97">
        <f>G7/F7*100</f>
        <v>0</v>
      </c>
      <c r="I7" s="97">
        <f>D7/C7</f>
        <v>5.917760279965004</v>
      </c>
      <c r="J7" s="305">
        <f>E7*365/D7</f>
        <v>0.7284890597279716</v>
      </c>
    </row>
    <row r="8" spans="1:10" ht="21.75" customHeight="1">
      <c r="A8" s="46">
        <v>2</v>
      </c>
      <c r="B8" s="82" t="s">
        <v>53</v>
      </c>
      <c r="C8" s="188">
        <v>1241</v>
      </c>
      <c r="D8" s="188">
        <v>5245</v>
      </c>
      <c r="E8" s="277">
        <v>16.64</v>
      </c>
      <c r="F8" s="188">
        <v>207</v>
      </c>
      <c r="G8" s="188">
        <v>13</v>
      </c>
      <c r="H8" s="289">
        <f aca="true" t="shared" si="0" ref="H8:H17">G8/F8*100</f>
        <v>6.280193236714976</v>
      </c>
      <c r="I8" s="289">
        <f aca="true" t="shared" si="1" ref="I8:I17">D8/C8</f>
        <v>4.2264302981466555</v>
      </c>
      <c r="J8" s="297">
        <f>E8*365/D8</f>
        <v>1.1579790276453765</v>
      </c>
    </row>
    <row r="9" spans="1:10" ht="21.75" customHeight="1">
      <c r="A9" s="46">
        <v>3</v>
      </c>
      <c r="B9" s="82" t="s">
        <v>54</v>
      </c>
      <c r="C9" s="188">
        <v>1295</v>
      </c>
      <c r="D9" s="188">
        <v>6813</v>
      </c>
      <c r="E9" s="277">
        <v>19</v>
      </c>
      <c r="F9" s="188">
        <v>0</v>
      </c>
      <c r="G9" s="188">
        <v>0</v>
      </c>
      <c r="H9" s="289"/>
      <c r="I9" s="289">
        <f t="shared" si="1"/>
        <v>5.261003861003861</v>
      </c>
      <c r="J9" s="297">
        <f aca="true" t="shared" si="2" ref="J9:J16">E9*365/D9</f>
        <v>1.0179069426097167</v>
      </c>
    </row>
    <row r="10" spans="1:10" ht="21.75" customHeight="1">
      <c r="A10" s="46">
        <v>4</v>
      </c>
      <c r="B10" s="81" t="s">
        <v>57</v>
      </c>
      <c r="C10" s="188">
        <v>7583</v>
      </c>
      <c r="D10" s="188">
        <v>39772</v>
      </c>
      <c r="E10" s="277">
        <v>112</v>
      </c>
      <c r="F10" s="188">
        <v>184</v>
      </c>
      <c r="G10" s="188">
        <v>2</v>
      </c>
      <c r="H10" s="289">
        <f t="shared" si="0"/>
        <v>1.0869565217391304</v>
      </c>
      <c r="I10" s="289">
        <f t="shared" si="1"/>
        <v>5.244889885269682</v>
      </c>
      <c r="J10" s="297">
        <f t="shared" si="2"/>
        <v>1.0278587951322538</v>
      </c>
    </row>
    <row r="11" spans="1:10" ht="28.5" customHeight="1">
      <c r="A11" s="46">
        <v>5</v>
      </c>
      <c r="B11" s="81" t="s">
        <v>75</v>
      </c>
      <c r="C11" s="188">
        <v>7862</v>
      </c>
      <c r="D11" s="188">
        <v>49928</v>
      </c>
      <c r="E11" s="277">
        <v>146</v>
      </c>
      <c r="F11" s="188">
        <v>671</v>
      </c>
      <c r="G11" s="188">
        <v>0</v>
      </c>
      <c r="H11" s="289">
        <f t="shared" si="0"/>
        <v>0</v>
      </c>
      <c r="I11" s="289">
        <f t="shared" si="1"/>
        <v>6.350546934622233</v>
      </c>
      <c r="J11" s="297">
        <f t="shared" si="2"/>
        <v>1.0673369652299312</v>
      </c>
    </row>
    <row r="12" spans="1:10" ht="26.25" customHeight="1">
      <c r="A12" s="46">
        <v>6</v>
      </c>
      <c r="B12" s="81" t="s">
        <v>76</v>
      </c>
      <c r="C12" s="188">
        <v>672</v>
      </c>
      <c r="D12" s="188">
        <v>10604</v>
      </c>
      <c r="E12" s="277">
        <v>19</v>
      </c>
      <c r="F12" s="188">
        <v>0</v>
      </c>
      <c r="G12" s="188">
        <v>0</v>
      </c>
      <c r="H12" s="289"/>
      <c r="I12" s="289">
        <f t="shared" si="1"/>
        <v>15.779761904761905</v>
      </c>
      <c r="J12" s="297">
        <f t="shared" si="2"/>
        <v>0.6539984911354206</v>
      </c>
    </row>
    <row r="13" spans="1:10" ht="21.75" customHeight="1">
      <c r="A13" s="46">
        <v>7</v>
      </c>
      <c r="B13" s="81" t="s">
        <v>83</v>
      </c>
      <c r="C13" s="188">
        <v>712</v>
      </c>
      <c r="D13" s="188">
        <v>5480</v>
      </c>
      <c r="E13" s="277">
        <v>16</v>
      </c>
      <c r="F13" s="188">
        <v>0</v>
      </c>
      <c r="G13" s="188">
        <v>0</v>
      </c>
      <c r="H13" s="289"/>
      <c r="I13" s="289">
        <f t="shared" si="1"/>
        <v>7.696629213483146</v>
      </c>
      <c r="J13" s="297">
        <f t="shared" si="2"/>
        <v>1.0656934306569343</v>
      </c>
    </row>
    <row r="14" spans="1:10" ht="28.5" customHeight="1">
      <c r="A14" s="46">
        <v>8</v>
      </c>
      <c r="B14" s="81" t="s">
        <v>94</v>
      </c>
      <c r="C14" s="188">
        <v>704</v>
      </c>
      <c r="D14" s="188">
        <v>9064</v>
      </c>
      <c r="E14" s="277">
        <v>6</v>
      </c>
      <c r="F14" s="188">
        <v>0</v>
      </c>
      <c r="G14" s="188">
        <v>0</v>
      </c>
      <c r="H14" s="289"/>
      <c r="I14" s="289">
        <f t="shared" si="1"/>
        <v>12.875</v>
      </c>
      <c r="J14" s="297">
        <f t="shared" si="2"/>
        <v>0.24161518093556927</v>
      </c>
    </row>
    <row r="15" spans="1:10" ht="21.75" customHeight="1">
      <c r="A15" s="46">
        <v>9</v>
      </c>
      <c r="B15" s="81" t="s">
        <v>61</v>
      </c>
      <c r="C15" s="188">
        <v>830</v>
      </c>
      <c r="D15" s="188">
        <v>39890</v>
      </c>
      <c r="E15" s="277">
        <v>150</v>
      </c>
      <c r="F15" s="188">
        <v>583</v>
      </c>
      <c r="G15" s="188">
        <v>27</v>
      </c>
      <c r="H15" s="289">
        <f t="shared" si="0"/>
        <v>4.631217838765009</v>
      </c>
      <c r="I15" s="289">
        <f t="shared" si="1"/>
        <v>48.06024096385542</v>
      </c>
      <c r="J15" s="297">
        <f t="shared" si="2"/>
        <v>1.3725244422160943</v>
      </c>
    </row>
    <row r="16" spans="1:10" ht="30.75" customHeight="1" thickBot="1">
      <c r="A16" s="46">
        <v>10</v>
      </c>
      <c r="B16" s="81" t="s">
        <v>91</v>
      </c>
      <c r="C16" s="188">
        <v>276</v>
      </c>
      <c r="D16" s="295">
        <v>21456</v>
      </c>
      <c r="E16" s="277">
        <v>28</v>
      </c>
      <c r="F16" s="295">
        <v>0</v>
      </c>
      <c r="G16" s="188">
        <v>0</v>
      </c>
      <c r="H16" s="289"/>
      <c r="I16" s="287">
        <f t="shared" si="1"/>
        <v>77.73913043478261</v>
      </c>
      <c r="J16" s="297">
        <f t="shared" si="2"/>
        <v>0.47632363907531694</v>
      </c>
    </row>
    <row r="17" spans="1:10" ht="27.75" customHeight="1" thickBot="1" thickTop="1">
      <c r="A17" s="621" t="s">
        <v>52</v>
      </c>
      <c r="B17" s="638"/>
      <c r="C17" s="273">
        <f>SUM(C7:C16)</f>
        <v>23461</v>
      </c>
      <c r="D17" s="273">
        <f>SUM(D7:D16)</f>
        <v>201780</v>
      </c>
      <c r="E17" s="274">
        <f>SUM(E7:E16)</f>
        <v>539.64</v>
      </c>
      <c r="F17" s="273">
        <f>SUM(F7:F16)</f>
        <v>2078</v>
      </c>
      <c r="G17" s="273">
        <f>SUM(G7:G16)</f>
        <v>42</v>
      </c>
      <c r="H17" s="271">
        <f t="shared" si="0"/>
        <v>2.021174205967276</v>
      </c>
      <c r="I17" s="271">
        <f t="shared" si="1"/>
        <v>8.600656408507737</v>
      </c>
      <c r="J17" s="272">
        <f>E17*365/D17</f>
        <v>0.9761552185548618</v>
      </c>
    </row>
    <row r="18" spans="1:10" s="13" customFormat="1" ht="15" customHeight="1">
      <c r="A18" s="566" t="s">
        <v>411</v>
      </c>
      <c r="B18" s="566"/>
      <c r="C18" s="566"/>
      <c r="D18" s="566"/>
      <c r="E18" s="566"/>
      <c r="F18" s="566"/>
      <c r="G18" s="566"/>
      <c r="H18" s="634"/>
      <c r="I18" s="634"/>
      <c r="J18" s="634"/>
    </row>
    <row r="19" s="13" customFormat="1" ht="15" customHeight="1">
      <c r="A19" s="13" t="s">
        <v>142</v>
      </c>
    </row>
    <row r="20" spans="1:10" ht="15" customHeight="1">
      <c r="A20" s="630" t="s">
        <v>422</v>
      </c>
      <c r="B20" s="630"/>
      <c r="C20" s="630"/>
      <c r="D20" s="630"/>
      <c r="E20" s="630"/>
      <c r="F20" s="630"/>
      <c r="G20" s="630"/>
      <c r="H20" s="630"/>
      <c r="I20" s="630"/>
      <c r="J20" s="630"/>
    </row>
    <row r="21" spans="1:10" ht="90" customHeight="1">
      <c r="A21" s="250"/>
      <c r="B21" s="251"/>
      <c r="C21" s="251"/>
      <c r="D21" s="251"/>
      <c r="E21" s="251"/>
      <c r="F21" s="251"/>
      <c r="G21" s="251"/>
      <c r="H21" s="251"/>
      <c r="I21" s="251"/>
      <c r="J21" s="251"/>
    </row>
  </sheetData>
  <mergeCells count="16">
    <mergeCell ref="A1:J1"/>
    <mergeCell ref="A4:A5"/>
    <mergeCell ref="B4:B5"/>
    <mergeCell ref="C4:C5"/>
    <mergeCell ref="D4:D5"/>
    <mergeCell ref="E4:E5"/>
    <mergeCell ref="F4:F5"/>
    <mergeCell ref="A3:I3"/>
    <mergeCell ref="A2:J2"/>
    <mergeCell ref="A20:J20"/>
    <mergeCell ref="A18:J18"/>
    <mergeCell ref="G4:G5"/>
    <mergeCell ref="H4:H5"/>
    <mergeCell ref="I4:I5"/>
    <mergeCell ref="J4:J5"/>
    <mergeCell ref="A17:B17"/>
  </mergeCells>
  <printOptions verticalCentered="1"/>
  <pageMargins left="0.5511811023622047" right="0.15748031496062992" top="0.5905511811023623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3.7109375" style="6" customWidth="1"/>
    <col min="2" max="2" width="26.00390625" style="6" customWidth="1"/>
    <col min="3" max="7" width="15.7109375" style="6" customWidth="1"/>
    <col min="8" max="16384" width="9.140625" style="6" customWidth="1"/>
  </cols>
  <sheetData>
    <row r="1" spans="1:7" ht="30" customHeight="1">
      <c r="A1" s="576" t="s">
        <v>560</v>
      </c>
      <c r="B1" s="576"/>
      <c r="C1" s="576"/>
      <c r="D1" s="576"/>
      <c r="E1" s="576"/>
      <c r="F1" s="576"/>
      <c r="G1" s="576"/>
    </row>
    <row r="2" spans="1:7" s="52" customFormat="1" ht="15" customHeight="1">
      <c r="A2" s="643" t="s">
        <v>97</v>
      </c>
      <c r="B2" s="644"/>
      <c r="C2" s="644"/>
      <c r="D2" s="644"/>
      <c r="E2" s="644"/>
      <c r="F2" s="644"/>
      <c r="G2" s="644"/>
    </row>
    <row r="3" spans="1:7" s="52" customFormat="1" ht="14.25" customHeight="1" thickBot="1">
      <c r="A3" s="32"/>
      <c r="B3" s="53"/>
      <c r="C3" s="53"/>
      <c r="D3" s="53"/>
      <c r="E3" s="53"/>
      <c r="F3" s="53"/>
      <c r="G3" s="25" t="s">
        <v>158</v>
      </c>
    </row>
    <row r="4" spans="1:7" ht="45" customHeight="1">
      <c r="A4" s="577" t="s">
        <v>149</v>
      </c>
      <c r="B4" s="645" t="s">
        <v>143</v>
      </c>
      <c r="C4" s="581" t="s">
        <v>60</v>
      </c>
      <c r="D4" s="581" t="s">
        <v>69</v>
      </c>
      <c r="E4" s="581" t="s">
        <v>195</v>
      </c>
      <c r="F4" s="581" t="s">
        <v>416</v>
      </c>
      <c r="G4" s="570" t="s">
        <v>71</v>
      </c>
    </row>
    <row r="5" spans="1:7" ht="45" customHeight="1" thickBot="1">
      <c r="A5" s="578"/>
      <c r="B5" s="646"/>
      <c r="C5" s="583"/>
      <c r="D5" s="583"/>
      <c r="E5" s="583"/>
      <c r="F5" s="583"/>
      <c r="G5" s="571"/>
    </row>
    <row r="6" spans="1:7" s="41" customFormat="1" ht="9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7">
        <v>6</v>
      </c>
    </row>
    <row r="7" spans="1:7" ht="30" customHeight="1" thickTop="1">
      <c r="A7" s="8">
        <v>1</v>
      </c>
      <c r="B7" s="107" t="s">
        <v>81</v>
      </c>
      <c r="C7" s="259">
        <v>15445</v>
      </c>
      <c r="D7" s="259">
        <v>2</v>
      </c>
      <c r="E7" s="258">
        <v>16</v>
      </c>
      <c r="F7" s="97">
        <f aca="true" t="shared" si="0" ref="F7:F13">E7/C7*100</f>
        <v>0.10359339592101004</v>
      </c>
      <c r="G7" s="261">
        <f aca="true" t="shared" si="1" ref="G7:G13">D7/E7*100</f>
        <v>12.5</v>
      </c>
    </row>
    <row r="8" spans="1:7" ht="30" customHeight="1">
      <c r="A8" s="9">
        <v>2</v>
      </c>
      <c r="B8" s="105" t="s">
        <v>82</v>
      </c>
      <c r="C8" s="259">
        <v>3025</v>
      </c>
      <c r="D8" s="259">
        <v>0</v>
      </c>
      <c r="E8" s="258">
        <v>0</v>
      </c>
      <c r="F8" s="98">
        <f t="shared" si="0"/>
        <v>0</v>
      </c>
      <c r="G8" s="264">
        <v>0</v>
      </c>
    </row>
    <row r="9" spans="1:7" ht="30" customHeight="1">
      <c r="A9" s="9">
        <v>3</v>
      </c>
      <c r="B9" s="106" t="s">
        <v>53</v>
      </c>
      <c r="C9" s="259">
        <v>4608</v>
      </c>
      <c r="D9" s="259">
        <v>1</v>
      </c>
      <c r="E9" s="258">
        <v>1</v>
      </c>
      <c r="F9" s="98">
        <f t="shared" si="0"/>
        <v>0.021701388888888888</v>
      </c>
      <c r="G9" s="264">
        <f t="shared" si="1"/>
        <v>100</v>
      </c>
    </row>
    <row r="10" spans="1:7" ht="30" customHeight="1">
      <c r="A10" s="9">
        <v>4</v>
      </c>
      <c r="B10" s="106" t="s">
        <v>54</v>
      </c>
      <c r="C10" s="258">
        <v>3038</v>
      </c>
      <c r="D10" s="258">
        <v>0</v>
      </c>
      <c r="E10" s="258">
        <v>1</v>
      </c>
      <c r="F10" s="98">
        <f t="shared" si="0"/>
        <v>0.03291639236339697</v>
      </c>
      <c r="G10" s="264">
        <f t="shared" si="1"/>
        <v>0</v>
      </c>
    </row>
    <row r="11" spans="1:7" ht="30" customHeight="1">
      <c r="A11" s="9">
        <v>5</v>
      </c>
      <c r="B11" s="106" t="s">
        <v>56</v>
      </c>
      <c r="C11" s="259">
        <v>17143</v>
      </c>
      <c r="D11" s="259">
        <v>1</v>
      </c>
      <c r="E11" s="258">
        <v>9</v>
      </c>
      <c r="F11" s="98">
        <f t="shared" si="0"/>
        <v>0.052499562503645805</v>
      </c>
      <c r="G11" s="264">
        <f t="shared" si="1"/>
        <v>11.11111111111111</v>
      </c>
    </row>
    <row r="12" spans="1:7" ht="30.75" thickBot="1">
      <c r="A12" s="9">
        <v>6</v>
      </c>
      <c r="B12" s="105" t="s">
        <v>75</v>
      </c>
      <c r="C12" s="300">
        <v>4093</v>
      </c>
      <c r="D12" s="300">
        <v>0</v>
      </c>
      <c r="E12" s="306">
        <v>0</v>
      </c>
      <c r="F12" s="99">
        <f t="shared" si="0"/>
        <v>0</v>
      </c>
      <c r="G12" s="298">
        <v>0</v>
      </c>
    </row>
    <row r="13" spans="1:7" ht="39.75" customHeight="1" thickBot="1" thickTop="1">
      <c r="A13" s="585" t="s">
        <v>52</v>
      </c>
      <c r="B13" s="586"/>
      <c r="C13" s="91">
        <f>SUM(C7:C12)</f>
        <v>47352</v>
      </c>
      <c r="D13" s="91">
        <f>SUM(D7:D12)</f>
        <v>4</v>
      </c>
      <c r="E13" s="91">
        <f>SUM(E7:E12)</f>
        <v>27</v>
      </c>
      <c r="F13" s="93">
        <f t="shared" si="0"/>
        <v>0.057019766852508875</v>
      </c>
      <c r="G13" s="92">
        <f t="shared" si="1"/>
        <v>14.814814814814813</v>
      </c>
    </row>
    <row r="14" spans="1:7" ht="24.75" customHeight="1">
      <c r="A14" s="133"/>
      <c r="B14" s="133"/>
      <c r="C14" s="42"/>
      <c r="D14" s="42"/>
      <c r="E14" s="42"/>
      <c r="F14" s="134"/>
      <c r="G14" s="134"/>
    </row>
    <row r="15" spans="1:7" ht="26.25" customHeight="1">
      <c r="A15" s="575" t="s">
        <v>425</v>
      </c>
      <c r="B15" s="575"/>
      <c r="C15" s="575"/>
      <c r="D15" s="575"/>
      <c r="E15" s="575"/>
      <c r="F15" s="575"/>
      <c r="G15" s="575"/>
    </row>
    <row r="16" s="39" customFormat="1" ht="15" customHeight="1"/>
    <row r="17" s="13" customFormat="1" ht="9.75"/>
  </sheetData>
  <mergeCells count="11">
    <mergeCell ref="G4:G5"/>
    <mergeCell ref="A15:G15"/>
    <mergeCell ref="A13:B13"/>
    <mergeCell ref="A2:G2"/>
    <mergeCell ref="A1:G1"/>
    <mergeCell ref="A4:A5"/>
    <mergeCell ref="B4:B5"/>
    <mergeCell ref="C4:C5"/>
    <mergeCell ref="D4:D5"/>
    <mergeCell ref="E4:E5"/>
    <mergeCell ref="F4:F5"/>
  </mergeCells>
  <printOptions verticalCentered="1"/>
  <pageMargins left="0.984251968503937" right="0.4330708661417323" top="0.984251968503937" bottom="0.98425196850393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workbookViewId="0" topLeftCell="A1">
      <selection activeCell="G4" sqref="G4:G5"/>
    </sheetView>
  </sheetViews>
  <sheetFormatPr defaultColWidth="9.140625" defaultRowHeight="12.75"/>
  <cols>
    <col min="1" max="1" width="3.7109375" style="6" customWidth="1"/>
    <col min="2" max="2" width="25.8515625" style="6" customWidth="1"/>
    <col min="3" max="3" width="10.140625" style="6" customWidth="1"/>
    <col min="4" max="4" width="9.7109375" style="6" customWidth="1"/>
    <col min="5" max="5" width="10.8515625" style="6" customWidth="1"/>
    <col min="6" max="6" width="9.8515625" style="6" customWidth="1"/>
    <col min="7" max="7" width="14.140625" style="6" customWidth="1"/>
    <col min="8" max="8" width="13.57421875" style="6" customWidth="1"/>
    <col min="9" max="9" width="8.57421875" style="6" customWidth="1"/>
    <col min="10" max="10" width="10.57421875" style="6" customWidth="1"/>
    <col min="11" max="16384" width="9.140625" style="6" customWidth="1"/>
  </cols>
  <sheetData>
    <row r="1" spans="1:10" s="252" customFormat="1" ht="63.75" customHeight="1">
      <c r="A1" s="607" t="s">
        <v>561</v>
      </c>
      <c r="B1" s="639"/>
      <c r="C1" s="639"/>
      <c r="D1" s="639"/>
      <c r="E1" s="639"/>
      <c r="F1" s="639"/>
      <c r="G1" s="639"/>
      <c r="H1" s="639"/>
      <c r="I1" s="639"/>
      <c r="J1" s="639"/>
    </row>
    <row r="2" spans="1:10" s="15" customFormat="1" ht="13.5" customHeight="1">
      <c r="A2" s="614" t="s">
        <v>97</v>
      </c>
      <c r="B2" s="614"/>
      <c r="C2" s="614"/>
      <c r="D2" s="614"/>
      <c r="E2" s="614"/>
      <c r="F2" s="614"/>
      <c r="G2" s="614"/>
      <c r="H2" s="614"/>
      <c r="I2" s="614"/>
      <c r="J2" s="614"/>
    </row>
    <row r="3" spans="3:10" s="52" customFormat="1" ht="14.25" customHeight="1" thickBot="1">
      <c r="C3" s="211"/>
      <c r="D3" s="211"/>
      <c r="E3" s="211"/>
      <c r="F3" s="211"/>
      <c r="G3" s="4"/>
      <c r="H3" s="211"/>
      <c r="I3" s="211"/>
      <c r="J3" s="25" t="s">
        <v>168</v>
      </c>
    </row>
    <row r="4" spans="1:10" ht="49.5" customHeight="1">
      <c r="A4" s="577" t="s">
        <v>190</v>
      </c>
      <c r="B4" s="563" t="s">
        <v>143</v>
      </c>
      <c r="C4" s="647" t="s">
        <v>286</v>
      </c>
      <c r="D4" s="647" t="s">
        <v>65</v>
      </c>
      <c r="E4" s="647" t="s">
        <v>98</v>
      </c>
      <c r="F4" s="647" t="s">
        <v>287</v>
      </c>
      <c r="G4" s="647" t="s">
        <v>368</v>
      </c>
      <c r="H4" s="647" t="s">
        <v>288</v>
      </c>
      <c r="I4" s="647" t="s">
        <v>67</v>
      </c>
      <c r="J4" s="649" t="s">
        <v>285</v>
      </c>
    </row>
    <row r="5" spans="1:10" ht="54" customHeight="1" thickBot="1">
      <c r="A5" s="578"/>
      <c r="B5" s="560"/>
      <c r="C5" s="648"/>
      <c r="D5" s="648"/>
      <c r="E5" s="648"/>
      <c r="F5" s="648"/>
      <c r="G5" s="648"/>
      <c r="H5" s="648"/>
      <c r="I5" s="648"/>
      <c r="J5" s="650"/>
    </row>
    <row r="6" spans="1:10" s="41" customFormat="1" ht="9.75" customHeight="1" thickBot="1" thickTop="1">
      <c r="A6" s="40">
        <v>0</v>
      </c>
      <c r="B6" s="76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7">
        <v>9</v>
      </c>
    </row>
    <row r="7" spans="1:10" ht="22.5" customHeight="1" thickTop="1">
      <c r="A7" s="45">
        <v>1</v>
      </c>
      <c r="B7" s="80" t="s">
        <v>81</v>
      </c>
      <c r="C7" s="307">
        <v>15445</v>
      </c>
      <c r="D7" s="307">
        <v>94837</v>
      </c>
      <c r="E7" s="308">
        <v>143</v>
      </c>
      <c r="F7" s="307">
        <v>8706</v>
      </c>
      <c r="G7" s="307">
        <v>25</v>
      </c>
      <c r="H7" s="289">
        <f>G7/F7*100</f>
        <v>0.28715828164484264</v>
      </c>
      <c r="I7" s="289">
        <f>D7/C7</f>
        <v>6.140304305600518</v>
      </c>
      <c r="J7" s="297">
        <f aca="true" t="shared" si="0" ref="J7:J13">E7*365/D7</f>
        <v>0.5503653637293462</v>
      </c>
    </row>
    <row r="8" spans="1:10" ht="22.5" customHeight="1">
      <c r="A8" s="46">
        <v>2</v>
      </c>
      <c r="B8" s="81" t="s">
        <v>82</v>
      </c>
      <c r="C8" s="188">
        <v>3025</v>
      </c>
      <c r="D8" s="188">
        <v>14802</v>
      </c>
      <c r="E8" s="277">
        <v>45</v>
      </c>
      <c r="F8" s="188">
        <v>770</v>
      </c>
      <c r="G8" s="188">
        <v>2</v>
      </c>
      <c r="H8" s="98">
        <f aca="true" t="shared" si="1" ref="H8:H13">G8/F8*100</f>
        <v>0.2597402597402597</v>
      </c>
      <c r="I8" s="98">
        <f aca="true" t="shared" si="2" ref="I8:I13">D8/C8</f>
        <v>4.893223140495868</v>
      </c>
      <c r="J8" s="264">
        <f t="shared" si="0"/>
        <v>1.1096473449533846</v>
      </c>
    </row>
    <row r="9" spans="1:10" ht="22.5" customHeight="1">
      <c r="A9" s="46">
        <v>3</v>
      </c>
      <c r="B9" s="82" t="s">
        <v>53</v>
      </c>
      <c r="C9" s="188">
        <v>4608</v>
      </c>
      <c r="D9" s="188">
        <v>18964</v>
      </c>
      <c r="E9" s="277">
        <v>39.73</v>
      </c>
      <c r="F9" s="188">
        <v>750</v>
      </c>
      <c r="G9" s="188">
        <v>20</v>
      </c>
      <c r="H9" s="98">
        <f t="shared" si="1"/>
        <v>2.666666666666667</v>
      </c>
      <c r="I9" s="98">
        <f t="shared" si="2"/>
        <v>4.115451388888889</v>
      </c>
      <c r="J9" s="264">
        <f t="shared" si="0"/>
        <v>0.7646830837376081</v>
      </c>
    </row>
    <row r="10" spans="1:10" ht="22.5" customHeight="1">
      <c r="A10" s="46">
        <v>4</v>
      </c>
      <c r="B10" s="82" t="s">
        <v>54</v>
      </c>
      <c r="C10" s="188">
        <v>3038</v>
      </c>
      <c r="D10" s="188">
        <v>13058</v>
      </c>
      <c r="E10" s="277">
        <v>36</v>
      </c>
      <c r="F10" s="188">
        <v>377</v>
      </c>
      <c r="G10" s="188">
        <v>0</v>
      </c>
      <c r="H10" s="98">
        <f t="shared" si="1"/>
        <v>0</v>
      </c>
      <c r="I10" s="98">
        <f t="shared" si="2"/>
        <v>4.298222514812377</v>
      </c>
      <c r="J10" s="264">
        <f t="shared" si="0"/>
        <v>1.0062796752948384</v>
      </c>
    </row>
    <row r="11" spans="1:10" ht="22.5" customHeight="1">
      <c r="A11" s="46">
        <v>5</v>
      </c>
      <c r="B11" s="82" t="s">
        <v>56</v>
      </c>
      <c r="C11" s="188">
        <v>17143</v>
      </c>
      <c r="D11" s="188">
        <v>77456</v>
      </c>
      <c r="E11" s="258">
        <v>176</v>
      </c>
      <c r="F11" s="188">
        <v>4695</v>
      </c>
      <c r="G11" s="188">
        <v>0</v>
      </c>
      <c r="H11" s="98">
        <f t="shared" si="1"/>
        <v>0</v>
      </c>
      <c r="I11" s="98">
        <f t="shared" si="2"/>
        <v>4.5182290147582105</v>
      </c>
      <c r="J11" s="264">
        <f t="shared" si="0"/>
        <v>0.829374096261103</v>
      </c>
    </row>
    <row r="12" spans="1:10" ht="30.75" thickBot="1">
      <c r="A12" s="46">
        <v>6</v>
      </c>
      <c r="B12" s="81" t="s">
        <v>75</v>
      </c>
      <c r="C12" s="199">
        <v>4093</v>
      </c>
      <c r="D12" s="199">
        <v>5951</v>
      </c>
      <c r="E12" s="280">
        <v>10</v>
      </c>
      <c r="F12" s="199">
        <v>0</v>
      </c>
      <c r="G12" s="199">
        <v>0</v>
      </c>
      <c r="H12" s="98">
        <v>0</v>
      </c>
      <c r="I12" s="291">
        <f t="shared" si="2"/>
        <v>1.4539457610554605</v>
      </c>
      <c r="J12" s="264">
        <f t="shared" si="0"/>
        <v>0.6133422954125357</v>
      </c>
    </row>
    <row r="13" spans="1:10" ht="41.25" customHeight="1" thickBot="1" thickTop="1">
      <c r="A13" s="651" t="s">
        <v>52</v>
      </c>
      <c r="B13" s="652"/>
      <c r="C13" s="273">
        <f>SUM(C7:C12)</f>
        <v>47352</v>
      </c>
      <c r="D13" s="273">
        <f>SUM(D7:D12)</f>
        <v>225068</v>
      </c>
      <c r="E13" s="274">
        <f>SUM(E7:E12)</f>
        <v>449.73</v>
      </c>
      <c r="F13" s="273">
        <f>SUM(F7:F12)</f>
        <v>15298</v>
      </c>
      <c r="G13" s="273">
        <f>SUM(G7:G12)</f>
        <v>47</v>
      </c>
      <c r="H13" s="271">
        <f t="shared" si="1"/>
        <v>0.3072297032291803</v>
      </c>
      <c r="I13" s="271">
        <f t="shared" si="2"/>
        <v>4.753083291096469</v>
      </c>
      <c r="J13" s="272">
        <f t="shared" si="0"/>
        <v>0.7293415767679102</v>
      </c>
    </row>
    <row r="14" spans="1:10" ht="15" customHeight="1">
      <c r="A14" s="11"/>
      <c r="B14" s="42"/>
      <c r="C14" s="43"/>
      <c r="D14" s="48"/>
      <c r="E14" s="43"/>
      <c r="F14" s="48"/>
      <c r="G14" s="43"/>
      <c r="H14" s="48"/>
      <c r="I14" s="43"/>
      <c r="J14" s="253"/>
    </row>
    <row r="15" ht="15" customHeight="1"/>
    <row r="18" spans="1:10" ht="13.5">
      <c r="A18" s="575" t="s">
        <v>426</v>
      </c>
      <c r="B18" s="575"/>
      <c r="C18" s="575"/>
      <c r="D18" s="575"/>
      <c r="E18" s="575"/>
      <c r="F18" s="575"/>
      <c r="G18" s="575"/>
      <c r="H18" s="575"/>
      <c r="I18" s="575"/>
      <c r="J18" s="575"/>
    </row>
  </sheetData>
  <mergeCells count="14">
    <mergeCell ref="A2:J2"/>
    <mergeCell ref="J4:J5"/>
    <mergeCell ref="A18:J18"/>
    <mergeCell ref="A13:B13"/>
    <mergeCell ref="A1:J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15748031496062992" top="0.5905511811023623" bottom="0.984251968503937" header="0.7086614173228347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F12" sqref="F12"/>
    </sheetView>
  </sheetViews>
  <sheetFormatPr defaultColWidth="9.140625" defaultRowHeight="12.75"/>
  <cols>
    <col min="1" max="1" width="3.7109375" style="6" customWidth="1"/>
    <col min="2" max="2" width="26.57421875" style="6" customWidth="1"/>
    <col min="3" max="3" width="13.57421875" style="6" customWidth="1"/>
    <col min="4" max="7" width="15.7109375" style="6" customWidth="1"/>
    <col min="8" max="8" width="12.421875" style="6" customWidth="1"/>
    <col min="9" max="16384" width="9.140625" style="6" customWidth="1"/>
  </cols>
  <sheetData>
    <row r="1" spans="1:8" ht="30" customHeight="1">
      <c r="A1" s="607" t="s">
        <v>558</v>
      </c>
      <c r="B1" s="607"/>
      <c r="C1" s="607"/>
      <c r="D1" s="607"/>
      <c r="E1" s="607"/>
      <c r="F1" s="607"/>
      <c r="G1" s="607"/>
      <c r="H1" s="607"/>
    </row>
    <row r="2" spans="1:8" ht="19.5" customHeight="1">
      <c r="A2" s="643" t="s">
        <v>97</v>
      </c>
      <c r="B2" s="644"/>
      <c r="C2" s="644"/>
      <c r="D2" s="644"/>
      <c r="E2" s="644"/>
      <c r="F2" s="644"/>
      <c r="G2" s="644"/>
      <c r="H2" s="644"/>
    </row>
    <row r="3" spans="1:8" ht="19.5" customHeight="1">
      <c r="A3" s="131"/>
      <c r="B3" s="132"/>
      <c r="C3" s="132"/>
      <c r="D3" s="132"/>
      <c r="E3" s="132"/>
      <c r="F3" s="132"/>
      <c r="G3" s="132"/>
      <c r="H3" s="132"/>
    </row>
    <row r="4" spans="1:8" ht="19.5" customHeight="1">
      <c r="A4" s="131"/>
      <c r="B4" s="132"/>
      <c r="C4" s="132"/>
      <c r="D4" s="132"/>
      <c r="E4" s="132"/>
      <c r="F4" s="132"/>
      <c r="G4" s="132"/>
      <c r="H4" s="132"/>
    </row>
    <row r="5" spans="1:8" ht="19.5" customHeight="1" thickBot="1">
      <c r="A5" s="3"/>
      <c r="B5" s="2"/>
      <c r="C5" s="2"/>
      <c r="D5" s="2"/>
      <c r="E5" s="2"/>
      <c r="F5" s="2"/>
      <c r="G5" s="2"/>
      <c r="H5" s="25" t="s">
        <v>192</v>
      </c>
    </row>
    <row r="6" spans="1:8" ht="49.5" customHeight="1">
      <c r="A6" s="577" t="s">
        <v>190</v>
      </c>
      <c r="B6" s="655" t="s">
        <v>143</v>
      </c>
      <c r="C6" s="655" t="s">
        <v>195</v>
      </c>
      <c r="D6" s="581" t="s">
        <v>85</v>
      </c>
      <c r="E6" s="581" t="s">
        <v>86</v>
      </c>
      <c r="F6" s="581" t="s">
        <v>277</v>
      </c>
      <c r="G6" s="581" t="s">
        <v>146</v>
      </c>
      <c r="H6" s="570" t="s">
        <v>270</v>
      </c>
    </row>
    <row r="7" spans="1:8" ht="15.75" customHeight="1" thickBot="1">
      <c r="A7" s="578"/>
      <c r="B7" s="656"/>
      <c r="C7" s="657"/>
      <c r="D7" s="583"/>
      <c r="E7" s="583"/>
      <c r="F7" s="633"/>
      <c r="G7" s="583"/>
      <c r="H7" s="571"/>
    </row>
    <row r="8" spans="1:8" ht="9.75" customHeight="1" thickBot="1" thickTop="1">
      <c r="A8" s="34">
        <v>0</v>
      </c>
      <c r="B8" s="36">
        <v>1</v>
      </c>
      <c r="C8" s="36">
        <v>2</v>
      </c>
      <c r="D8" s="35">
        <v>3</v>
      </c>
      <c r="E8" s="35">
        <v>4</v>
      </c>
      <c r="F8" s="35">
        <v>5</v>
      </c>
      <c r="G8" s="35">
        <v>6</v>
      </c>
      <c r="H8" s="37">
        <v>7</v>
      </c>
    </row>
    <row r="9" spans="1:8" ht="24.75" customHeight="1" thickTop="1">
      <c r="A9" s="8">
        <v>1</v>
      </c>
      <c r="B9" s="136" t="s">
        <v>81</v>
      </c>
      <c r="C9" s="309">
        <f>'гин леталитет'!E7</f>
        <v>16</v>
      </c>
      <c r="D9" s="309">
        <v>1</v>
      </c>
      <c r="E9" s="309">
        <v>1</v>
      </c>
      <c r="F9" s="309">
        <v>1</v>
      </c>
      <c r="G9" s="98">
        <f>E9/F9*100</f>
        <v>100</v>
      </c>
      <c r="H9" s="264">
        <f aca="true" t="shared" si="0" ref="H9:H15">D9/C9*100</f>
        <v>6.25</v>
      </c>
    </row>
    <row r="10" spans="1:8" ht="24.75" customHeight="1">
      <c r="A10" s="9">
        <v>2</v>
      </c>
      <c r="B10" s="137" t="s">
        <v>82</v>
      </c>
      <c r="C10" s="309">
        <f>'гин леталитет'!E8</f>
        <v>0</v>
      </c>
      <c r="D10" s="259">
        <v>0</v>
      </c>
      <c r="E10" s="258">
        <v>0</v>
      </c>
      <c r="F10" s="258">
        <v>0</v>
      </c>
      <c r="G10" s="98"/>
      <c r="H10" s="264"/>
    </row>
    <row r="11" spans="1:8" ht="24.75" customHeight="1">
      <c r="A11" s="9">
        <v>3</v>
      </c>
      <c r="B11" s="138" t="s">
        <v>53</v>
      </c>
      <c r="C11" s="309">
        <f>'гин леталитет'!E9</f>
        <v>1</v>
      </c>
      <c r="D11" s="259">
        <v>0</v>
      </c>
      <c r="E11" s="258">
        <v>0</v>
      </c>
      <c r="F11" s="258">
        <v>0</v>
      </c>
      <c r="G11" s="98"/>
      <c r="H11" s="264"/>
    </row>
    <row r="12" spans="1:8" ht="24.75" customHeight="1">
      <c r="A12" s="9">
        <v>4</v>
      </c>
      <c r="B12" s="138" t="s">
        <v>54</v>
      </c>
      <c r="C12" s="309">
        <f>'гин леталитет'!E10</f>
        <v>1</v>
      </c>
      <c r="D12" s="258">
        <v>0</v>
      </c>
      <c r="E12" s="258">
        <v>0</v>
      </c>
      <c r="F12" s="258">
        <v>0</v>
      </c>
      <c r="G12" s="98"/>
      <c r="H12" s="264"/>
    </row>
    <row r="13" spans="1:8" ht="24.75" customHeight="1">
      <c r="A13" s="9">
        <v>5</v>
      </c>
      <c r="B13" s="138" t="s">
        <v>56</v>
      </c>
      <c r="C13" s="309">
        <f>'гин леталитет'!E11</f>
        <v>9</v>
      </c>
      <c r="D13" s="259">
        <v>1</v>
      </c>
      <c r="E13" s="258">
        <v>1</v>
      </c>
      <c r="F13" s="258">
        <v>1</v>
      </c>
      <c r="G13" s="98">
        <f>E13/F13*100</f>
        <v>100</v>
      </c>
      <c r="H13" s="264">
        <f t="shared" si="0"/>
        <v>11.11111111111111</v>
      </c>
    </row>
    <row r="14" spans="1:8" ht="39" customHeight="1" thickBot="1">
      <c r="A14" s="38">
        <v>6</v>
      </c>
      <c r="B14" s="137" t="s">
        <v>75</v>
      </c>
      <c r="C14" s="309">
        <f>'гин леталитет'!E12</f>
        <v>0</v>
      </c>
      <c r="D14" s="259">
        <v>0</v>
      </c>
      <c r="E14" s="258">
        <v>0</v>
      </c>
      <c r="F14" s="290">
        <v>0</v>
      </c>
      <c r="G14" s="98"/>
      <c r="H14" s="264"/>
    </row>
    <row r="15" spans="1:8" ht="40.5" customHeight="1" thickBot="1" thickTop="1">
      <c r="A15" s="653" t="s">
        <v>52</v>
      </c>
      <c r="B15" s="654"/>
      <c r="C15" s="135">
        <f>SUM(C9:C14)</f>
        <v>27</v>
      </c>
      <c r="D15" s="91">
        <f>SUM(D9:D14)</f>
        <v>2</v>
      </c>
      <c r="E15" s="91">
        <f>SUM(E9:E14)</f>
        <v>2</v>
      </c>
      <c r="F15" s="91">
        <f>SUM(F9:F14)</f>
        <v>2</v>
      </c>
      <c r="G15" s="89">
        <f>E15/F15*100</f>
        <v>100</v>
      </c>
      <c r="H15" s="90">
        <f t="shared" si="0"/>
        <v>7.4074074074074066</v>
      </c>
    </row>
    <row r="16" spans="1:8" ht="15" customHeight="1">
      <c r="A16" s="42"/>
      <c r="B16" s="42"/>
      <c r="C16" s="43"/>
      <c r="D16" s="43"/>
      <c r="E16" s="43"/>
      <c r="F16" s="43"/>
      <c r="G16" s="48"/>
      <c r="H16" s="48"/>
    </row>
    <row r="17" s="13" customFormat="1" ht="9.75"/>
    <row r="21" spans="1:8" ht="13.5">
      <c r="A21" s="575" t="s">
        <v>526</v>
      </c>
      <c r="B21" s="575"/>
      <c r="C21" s="575"/>
      <c r="D21" s="575"/>
      <c r="E21" s="575"/>
      <c r="F21" s="575"/>
      <c r="G21" s="575"/>
      <c r="H21" s="575"/>
    </row>
  </sheetData>
  <mergeCells count="12">
    <mergeCell ref="A2:H2"/>
    <mergeCell ref="A1:H1"/>
    <mergeCell ref="A6:A7"/>
    <mergeCell ref="B6:B7"/>
    <mergeCell ref="C6:C7"/>
    <mergeCell ref="D6:D7"/>
    <mergeCell ref="E6:E7"/>
    <mergeCell ref="G6:G7"/>
    <mergeCell ref="F6:F7"/>
    <mergeCell ref="H6:H7"/>
    <mergeCell ref="A21:H21"/>
    <mergeCell ref="A15:B15"/>
  </mergeCells>
  <printOptions horizontalCentered="1"/>
  <pageMargins left="0.5905511811023623" right="0.5511811023622047" top="0.5905511811023623" bottom="0.984251968503937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5">
      <selection activeCell="A18" sqref="A18"/>
    </sheetView>
  </sheetViews>
  <sheetFormatPr defaultColWidth="9.140625" defaultRowHeight="12.75"/>
  <cols>
    <col min="1" max="1" width="4.8515625" style="6" customWidth="1"/>
    <col min="2" max="2" width="41.00390625" style="6" customWidth="1"/>
    <col min="3" max="7" width="12.7109375" style="6" customWidth="1"/>
    <col min="8" max="16384" width="9.140625" style="6" customWidth="1"/>
  </cols>
  <sheetData>
    <row r="1" spans="1:7" ht="30" customHeight="1">
      <c r="A1" s="576" t="s">
        <v>571</v>
      </c>
      <c r="B1" s="576"/>
      <c r="C1" s="576"/>
      <c r="D1" s="576"/>
      <c r="E1" s="576"/>
      <c r="F1" s="576"/>
      <c r="G1" s="576"/>
    </row>
    <row r="2" spans="1:7" ht="19.5" customHeight="1">
      <c r="A2" s="643" t="s">
        <v>96</v>
      </c>
      <c r="B2" s="644"/>
      <c r="C2" s="644"/>
      <c r="D2" s="644"/>
      <c r="E2" s="644"/>
      <c r="F2" s="644"/>
      <c r="G2" s="644"/>
    </row>
    <row r="3" spans="1:7" ht="19.5" customHeight="1" thickBot="1">
      <c r="A3" s="606"/>
      <c r="B3" s="606"/>
      <c r="C3" s="53"/>
      <c r="D3" s="53"/>
      <c r="E3" s="53"/>
      <c r="F3" s="53"/>
      <c r="G3" s="25" t="s">
        <v>157</v>
      </c>
    </row>
    <row r="4" spans="1:7" ht="45" customHeight="1">
      <c r="A4" s="577" t="s">
        <v>191</v>
      </c>
      <c r="B4" s="645" t="s">
        <v>143</v>
      </c>
      <c r="C4" s="581" t="s">
        <v>60</v>
      </c>
      <c r="D4" s="581" t="s">
        <v>69</v>
      </c>
      <c r="E4" s="581" t="s">
        <v>271</v>
      </c>
      <c r="F4" s="581" t="s">
        <v>63</v>
      </c>
      <c r="G4" s="570" t="s">
        <v>71</v>
      </c>
    </row>
    <row r="5" spans="1:7" ht="21" customHeight="1" thickBot="1">
      <c r="A5" s="578"/>
      <c r="B5" s="646"/>
      <c r="C5" s="583"/>
      <c r="D5" s="583"/>
      <c r="E5" s="583"/>
      <c r="F5" s="583"/>
      <c r="G5" s="571"/>
    </row>
    <row r="6" spans="1:7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7">
        <v>6</v>
      </c>
    </row>
    <row r="7" spans="1:7" ht="24.75" customHeight="1" thickTop="1">
      <c r="A7" s="8">
        <v>1</v>
      </c>
      <c r="B7" s="107" t="s">
        <v>389</v>
      </c>
      <c r="C7" s="259">
        <f>45312-1251</f>
        <v>44061</v>
      </c>
      <c r="D7" s="259">
        <v>484</v>
      </c>
      <c r="E7" s="258">
        <v>1829</v>
      </c>
      <c r="F7" s="285">
        <f aca="true" t="shared" si="0" ref="F7:F16">E7/C7*100</f>
        <v>4.151063298608746</v>
      </c>
      <c r="G7" s="303">
        <f aca="true" t="shared" si="1" ref="G7:G16">D7/E7*100</f>
        <v>26.46254784034992</v>
      </c>
    </row>
    <row r="8" spans="1:7" ht="24.75" customHeight="1">
      <c r="A8" s="9">
        <v>2</v>
      </c>
      <c r="B8" s="105" t="s">
        <v>82</v>
      </c>
      <c r="C8" s="259">
        <v>5646</v>
      </c>
      <c r="D8" s="259">
        <v>0</v>
      </c>
      <c r="E8" s="258">
        <v>20</v>
      </c>
      <c r="F8" s="98">
        <f t="shared" si="0"/>
        <v>0.35423308537017356</v>
      </c>
      <c r="G8" s="264">
        <f t="shared" si="1"/>
        <v>0</v>
      </c>
    </row>
    <row r="9" spans="1:7" ht="24.75" customHeight="1">
      <c r="A9" s="9">
        <v>3</v>
      </c>
      <c r="B9" s="106" t="s">
        <v>53</v>
      </c>
      <c r="C9" s="259">
        <v>9614</v>
      </c>
      <c r="D9" s="259">
        <v>60</v>
      </c>
      <c r="E9" s="258">
        <v>221</v>
      </c>
      <c r="F9" s="98">
        <f t="shared" si="0"/>
        <v>2.2987310172664865</v>
      </c>
      <c r="G9" s="264">
        <f t="shared" si="1"/>
        <v>27.149321266968325</v>
      </c>
    </row>
    <row r="10" spans="1:7" ht="24.75" customHeight="1">
      <c r="A10" s="9">
        <v>4</v>
      </c>
      <c r="B10" s="106" t="s">
        <v>54</v>
      </c>
      <c r="C10" s="258">
        <v>5811</v>
      </c>
      <c r="D10" s="258">
        <v>37</v>
      </c>
      <c r="E10" s="258">
        <v>211</v>
      </c>
      <c r="F10" s="98">
        <f t="shared" si="0"/>
        <v>3.631044570641886</v>
      </c>
      <c r="G10" s="264">
        <f t="shared" si="1"/>
        <v>17.535545023696685</v>
      </c>
    </row>
    <row r="11" spans="1:7" ht="24.75" customHeight="1">
      <c r="A11" s="9">
        <v>5</v>
      </c>
      <c r="B11" s="105" t="s">
        <v>547</v>
      </c>
      <c r="C11" s="259">
        <v>6790</v>
      </c>
      <c r="D11" s="259">
        <v>42</v>
      </c>
      <c r="E11" s="258">
        <v>199</v>
      </c>
      <c r="F11" s="98">
        <f t="shared" si="0"/>
        <v>2.930780559646539</v>
      </c>
      <c r="G11" s="264">
        <f t="shared" si="1"/>
        <v>21.105527638190953</v>
      </c>
    </row>
    <row r="12" spans="1:7" ht="24.75" customHeight="1">
      <c r="A12" s="9">
        <v>6</v>
      </c>
      <c r="B12" s="105" t="s">
        <v>66</v>
      </c>
      <c r="C12" s="259">
        <v>4395</v>
      </c>
      <c r="D12" s="259">
        <v>3</v>
      </c>
      <c r="E12" s="258">
        <v>103</v>
      </c>
      <c r="F12" s="98">
        <f t="shared" si="0"/>
        <v>2.3435722411831628</v>
      </c>
      <c r="G12" s="264">
        <f t="shared" si="1"/>
        <v>2.912621359223301</v>
      </c>
    </row>
    <row r="13" spans="1:7" ht="24.75" customHeight="1">
      <c r="A13" s="9">
        <v>7</v>
      </c>
      <c r="B13" s="105" t="s">
        <v>57</v>
      </c>
      <c r="C13" s="259">
        <v>6425</v>
      </c>
      <c r="D13" s="259">
        <v>7</v>
      </c>
      <c r="E13" s="258">
        <v>24</v>
      </c>
      <c r="F13" s="98">
        <f t="shared" si="0"/>
        <v>0.3735408560311284</v>
      </c>
      <c r="G13" s="264">
        <f t="shared" si="1"/>
        <v>29.166666666666668</v>
      </c>
    </row>
    <row r="14" spans="1:7" ht="24.75" customHeight="1">
      <c r="A14" s="9">
        <v>8</v>
      </c>
      <c r="B14" s="105" t="s">
        <v>75</v>
      </c>
      <c r="C14" s="259">
        <v>6435</v>
      </c>
      <c r="D14" s="259">
        <v>4</v>
      </c>
      <c r="E14" s="258">
        <v>23</v>
      </c>
      <c r="F14" s="98">
        <f t="shared" si="0"/>
        <v>0.35742035742035744</v>
      </c>
      <c r="G14" s="264">
        <f t="shared" si="1"/>
        <v>17.391304347826086</v>
      </c>
    </row>
    <row r="15" spans="1:7" ht="24.75" customHeight="1">
      <c r="A15" s="9">
        <v>9</v>
      </c>
      <c r="B15" s="105" t="s">
        <v>83</v>
      </c>
      <c r="C15" s="259">
        <v>3431</v>
      </c>
      <c r="D15" s="259">
        <v>0</v>
      </c>
      <c r="E15" s="258">
        <v>20</v>
      </c>
      <c r="F15" s="98">
        <f t="shared" si="0"/>
        <v>0.5829204313611192</v>
      </c>
      <c r="G15" s="264">
        <f t="shared" si="1"/>
        <v>0</v>
      </c>
    </row>
    <row r="16" spans="1:7" ht="24.75" customHeight="1" thickBot="1">
      <c r="A16" s="38">
        <v>10</v>
      </c>
      <c r="B16" s="105" t="s">
        <v>80</v>
      </c>
      <c r="C16" s="259">
        <v>8281</v>
      </c>
      <c r="D16" s="259">
        <v>1</v>
      </c>
      <c r="E16" s="258">
        <v>40</v>
      </c>
      <c r="F16" s="299">
        <f t="shared" si="0"/>
        <v>0.4830334500664171</v>
      </c>
      <c r="G16" s="310">
        <f t="shared" si="1"/>
        <v>2.5</v>
      </c>
    </row>
    <row r="17" spans="1:7" ht="24.75" customHeight="1" thickBot="1" thickTop="1">
      <c r="A17" s="658" t="s">
        <v>52</v>
      </c>
      <c r="B17" s="659"/>
      <c r="C17" s="91">
        <f>SUM(C7:C16)</f>
        <v>100889</v>
      </c>
      <c r="D17" s="91">
        <f>SUM(D7:D16)</f>
        <v>638</v>
      </c>
      <c r="E17" s="91">
        <f>SUM(E7:E16)</f>
        <v>2690</v>
      </c>
      <c r="F17" s="89">
        <f>E17/C17*100</f>
        <v>2.6662966230213403</v>
      </c>
      <c r="G17" s="92">
        <f>D17/E17*100</f>
        <v>23.71747211895911</v>
      </c>
    </row>
    <row r="18" ht="15" customHeight="1">
      <c r="A18" s="13" t="s">
        <v>545</v>
      </c>
    </row>
    <row r="19" spans="1:8" ht="13.5">
      <c r="A19" s="275"/>
      <c r="B19" s="276"/>
      <c r="C19" s="276"/>
      <c r="D19" s="276"/>
      <c r="E19" s="276"/>
      <c r="F19" s="276"/>
      <c r="G19" s="276"/>
      <c r="H19" s="276"/>
    </row>
    <row r="20" spans="1:7" ht="13.5">
      <c r="A20" s="575" t="s">
        <v>427</v>
      </c>
      <c r="B20" s="575"/>
      <c r="C20" s="575"/>
      <c r="D20" s="575"/>
      <c r="E20" s="575"/>
      <c r="F20" s="575"/>
      <c r="G20" s="575"/>
    </row>
  </sheetData>
  <mergeCells count="12">
    <mergeCell ref="A2:G2"/>
    <mergeCell ref="A1:G1"/>
    <mergeCell ref="A4:A5"/>
    <mergeCell ref="B4:B5"/>
    <mergeCell ref="C4:C5"/>
    <mergeCell ref="D4:D5"/>
    <mergeCell ref="E4:E5"/>
    <mergeCell ref="F4:F5"/>
    <mergeCell ref="G4:G5"/>
    <mergeCell ref="A3:B3"/>
    <mergeCell ref="A20:G20"/>
    <mergeCell ref="A17:B17"/>
  </mergeCells>
  <printOptions horizontalCentered="1"/>
  <pageMargins left="0.4724409448818898" right="0.31496062992125984" top="0.5905511811023623" bottom="0.4330708661417323" header="0.5118110236220472" footer="0.511811023622047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zoomScale="85" zoomScaleNormal="85" workbookViewId="0" topLeftCell="A6">
      <selection activeCell="A21" sqref="A21:H21"/>
    </sheetView>
  </sheetViews>
  <sheetFormatPr defaultColWidth="9.140625" defaultRowHeight="12.75"/>
  <cols>
    <col min="1" max="1" width="4.140625" style="6" customWidth="1"/>
    <col min="2" max="2" width="34.28125" style="6" customWidth="1"/>
    <col min="3" max="3" width="15.57421875" style="6" customWidth="1"/>
    <col min="4" max="4" width="15.421875" style="6" customWidth="1"/>
    <col min="5" max="6" width="15.8515625" style="6" customWidth="1"/>
    <col min="7" max="7" width="15.7109375" style="6" customWidth="1"/>
    <col min="8" max="8" width="15.8515625" style="6" customWidth="1"/>
    <col min="9" max="16384" width="9.140625" style="6" customWidth="1"/>
  </cols>
  <sheetData>
    <row r="1" spans="1:8" ht="30" customHeight="1">
      <c r="A1" s="607" t="s">
        <v>572</v>
      </c>
      <c r="B1" s="576"/>
      <c r="C1" s="576"/>
      <c r="D1" s="576"/>
      <c r="E1" s="576"/>
      <c r="F1" s="576"/>
      <c r="G1" s="576"/>
      <c r="H1" s="576"/>
    </row>
    <row r="2" spans="1:8" ht="19.5" customHeight="1">
      <c r="A2" s="584" t="s">
        <v>96</v>
      </c>
      <c r="B2" s="663"/>
      <c r="C2" s="663"/>
      <c r="D2" s="663"/>
      <c r="E2" s="663"/>
      <c r="F2" s="663"/>
      <c r="G2" s="663"/>
      <c r="H2" s="663"/>
    </row>
    <row r="3" spans="1:8" ht="12.75" customHeight="1" thickBot="1">
      <c r="A3" s="254"/>
      <c r="B3" s="255"/>
      <c r="C3" s="255"/>
      <c r="D3" s="255"/>
      <c r="E3" s="255"/>
      <c r="F3" s="255"/>
      <c r="G3" s="255"/>
      <c r="H3" s="256" t="s">
        <v>163</v>
      </c>
    </row>
    <row r="4" spans="1:8" ht="48" customHeight="1">
      <c r="A4" s="577" t="s">
        <v>190</v>
      </c>
      <c r="B4" s="645" t="s">
        <v>143</v>
      </c>
      <c r="C4" s="581" t="s">
        <v>162</v>
      </c>
      <c r="D4" s="581" t="s">
        <v>148</v>
      </c>
      <c r="E4" s="581" t="s">
        <v>86</v>
      </c>
      <c r="F4" s="581" t="s">
        <v>277</v>
      </c>
      <c r="G4" s="581" t="s">
        <v>87</v>
      </c>
      <c r="H4" s="570" t="s">
        <v>270</v>
      </c>
    </row>
    <row r="5" spans="1:8" ht="16.5" customHeight="1" thickBot="1">
      <c r="A5" s="578"/>
      <c r="B5" s="646"/>
      <c r="C5" s="636"/>
      <c r="D5" s="636"/>
      <c r="E5" s="636"/>
      <c r="F5" s="633"/>
      <c r="G5" s="636"/>
      <c r="H5" s="637"/>
    </row>
    <row r="6" spans="1:8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7">
        <v>7</v>
      </c>
    </row>
    <row r="7" spans="1:8" ht="30" customHeight="1" thickTop="1">
      <c r="A7" s="257">
        <v>1</v>
      </c>
      <c r="B7" s="107" t="s">
        <v>81</v>
      </c>
      <c r="C7" s="258">
        <f>'хирургија леталитет'!E7</f>
        <v>1829</v>
      </c>
      <c r="D7" s="259">
        <v>193</v>
      </c>
      <c r="E7" s="258">
        <v>93</v>
      </c>
      <c r="F7" s="260">
        <v>157</v>
      </c>
      <c r="G7" s="97">
        <f>E7/F7*100</f>
        <v>59.23566878980891</v>
      </c>
      <c r="H7" s="261">
        <f>D7/C7*100</f>
        <v>10.552214324767633</v>
      </c>
    </row>
    <row r="8" spans="1:8" ht="30" customHeight="1">
      <c r="A8" s="262">
        <v>2</v>
      </c>
      <c r="B8" s="105" t="s">
        <v>82</v>
      </c>
      <c r="C8" s="258">
        <f>'хирургија леталитет'!E8</f>
        <v>20</v>
      </c>
      <c r="D8" s="259">
        <v>0</v>
      </c>
      <c r="E8" s="258">
        <v>0</v>
      </c>
      <c r="F8" s="258">
        <v>0</v>
      </c>
      <c r="G8" s="98">
        <v>0</v>
      </c>
      <c r="H8" s="263">
        <v>0</v>
      </c>
    </row>
    <row r="9" spans="1:8" ht="30" customHeight="1">
      <c r="A9" s="262">
        <v>3</v>
      </c>
      <c r="B9" s="106" t="s">
        <v>53</v>
      </c>
      <c r="C9" s="258">
        <f>'хирургија леталитет'!E9</f>
        <v>221</v>
      </c>
      <c r="D9" s="259">
        <v>8</v>
      </c>
      <c r="E9" s="258">
        <v>8</v>
      </c>
      <c r="F9" s="258">
        <v>8</v>
      </c>
      <c r="G9" s="98">
        <f aca="true" t="shared" si="0" ref="G9:G17">E9/F9*100</f>
        <v>100</v>
      </c>
      <c r="H9" s="264">
        <f aca="true" t="shared" si="1" ref="H9:H17">D9/C9*100</f>
        <v>3.619909502262444</v>
      </c>
    </row>
    <row r="10" spans="1:8" ht="30" customHeight="1">
      <c r="A10" s="262">
        <v>4</v>
      </c>
      <c r="B10" s="106" t="s">
        <v>54</v>
      </c>
      <c r="C10" s="258">
        <f>'хирургија леталитет'!E10</f>
        <v>211</v>
      </c>
      <c r="D10" s="258">
        <v>18</v>
      </c>
      <c r="E10" s="258">
        <v>9</v>
      </c>
      <c r="F10" s="258">
        <v>9</v>
      </c>
      <c r="G10" s="98">
        <f t="shared" si="0"/>
        <v>100</v>
      </c>
      <c r="H10" s="264">
        <f t="shared" si="1"/>
        <v>8.530805687203792</v>
      </c>
    </row>
    <row r="11" spans="1:8" ht="30" customHeight="1">
      <c r="A11" s="262">
        <v>5</v>
      </c>
      <c r="B11" s="81" t="s">
        <v>548</v>
      </c>
      <c r="C11" s="258">
        <v>205</v>
      </c>
      <c r="D11" s="265">
        <v>19</v>
      </c>
      <c r="E11" s="266">
        <v>9</v>
      </c>
      <c r="F11" s="266">
        <v>17</v>
      </c>
      <c r="G11" s="98">
        <f t="shared" si="0"/>
        <v>52.94117647058824</v>
      </c>
      <c r="H11" s="264">
        <f t="shared" si="1"/>
        <v>9.268292682926829</v>
      </c>
    </row>
    <row r="12" spans="1:8" ht="30" customHeight="1">
      <c r="A12" s="262">
        <v>6</v>
      </c>
      <c r="B12" s="105" t="s">
        <v>66</v>
      </c>
      <c r="C12" s="258">
        <f>'хирургија леталитет'!E12</f>
        <v>103</v>
      </c>
      <c r="D12" s="259">
        <v>7</v>
      </c>
      <c r="E12" s="258">
        <v>7</v>
      </c>
      <c r="F12" s="258">
        <v>7</v>
      </c>
      <c r="G12" s="98">
        <f t="shared" si="0"/>
        <v>100</v>
      </c>
      <c r="H12" s="264">
        <f t="shared" si="1"/>
        <v>6.796116504854369</v>
      </c>
    </row>
    <row r="13" spans="1:8" ht="30" customHeight="1">
      <c r="A13" s="262">
        <v>7</v>
      </c>
      <c r="B13" s="105" t="s">
        <v>57</v>
      </c>
      <c r="C13" s="258">
        <f>'хирургија леталитет'!E13</f>
        <v>24</v>
      </c>
      <c r="D13" s="259">
        <v>7</v>
      </c>
      <c r="E13" s="258">
        <v>7</v>
      </c>
      <c r="F13" s="258">
        <v>7</v>
      </c>
      <c r="G13" s="98">
        <f t="shared" si="0"/>
        <v>100</v>
      </c>
      <c r="H13" s="264">
        <f t="shared" si="1"/>
        <v>29.166666666666668</v>
      </c>
    </row>
    <row r="14" spans="1:8" ht="30" customHeight="1">
      <c r="A14" s="262">
        <v>8</v>
      </c>
      <c r="B14" s="105" t="s">
        <v>75</v>
      </c>
      <c r="C14" s="258">
        <f>'хирургија леталитет'!E14</f>
        <v>23</v>
      </c>
      <c r="D14" s="259">
        <v>13</v>
      </c>
      <c r="E14" s="258">
        <v>13</v>
      </c>
      <c r="F14" s="258">
        <v>13</v>
      </c>
      <c r="G14" s="98">
        <f t="shared" si="0"/>
        <v>100</v>
      </c>
      <c r="H14" s="264">
        <f t="shared" si="1"/>
        <v>56.52173913043478</v>
      </c>
    </row>
    <row r="15" spans="1:8" ht="30" customHeight="1">
      <c r="A15" s="262">
        <v>9</v>
      </c>
      <c r="B15" s="105" t="s">
        <v>83</v>
      </c>
      <c r="C15" s="258">
        <f>'хирургија леталитет'!E15</f>
        <v>20</v>
      </c>
      <c r="D15" s="259">
        <v>0</v>
      </c>
      <c r="E15" s="258">
        <v>0</v>
      </c>
      <c r="F15" s="258">
        <v>0</v>
      </c>
      <c r="G15" s="98">
        <v>0</v>
      </c>
      <c r="H15" s="264">
        <f t="shared" si="1"/>
        <v>0</v>
      </c>
    </row>
    <row r="16" spans="1:8" ht="30" customHeight="1" thickBot="1">
      <c r="A16" s="267">
        <v>10</v>
      </c>
      <c r="B16" s="105" t="s">
        <v>80</v>
      </c>
      <c r="C16" s="258">
        <f>'хирургија леталитет'!E16</f>
        <v>40</v>
      </c>
      <c r="D16" s="268">
        <v>12</v>
      </c>
      <c r="E16" s="260">
        <v>12</v>
      </c>
      <c r="F16" s="260">
        <v>12</v>
      </c>
      <c r="G16" s="99">
        <f t="shared" si="0"/>
        <v>100</v>
      </c>
      <c r="H16" s="264">
        <f t="shared" si="1"/>
        <v>30</v>
      </c>
    </row>
    <row r="17" spans="1:8" ht="44.25" customHeight="1" thickBot="1" thickTop="1">
      <c r="A17" s="660" t="s">
        <v>52</v>
      </c>
      <c r="B17" s="661"/>
      <c r="C17" s="274">
        <f>SUM(C7:C16)</f>
        <v>2696</v>
      </c>
      <c r="D17" s="274">
        <f>SUM(D7:D16)</f>
        <v>277</v>
      </c>
      <c r="E17" s="274">
        <f>SUM(E7:E16)</f>
        <v>158</v>
      </c>
      <c r="F17" s="274">
        <f>SUM(F7:F16)</f>
        <v>230</v>
      </c>
      <c r="G17" s="271">
        <f t="shared" si="0"/>
        <v>68.69565217391305</v>
      </c>
      <c r="H17" s="272">
        <f t="shared" si="1"/>
        <v>10.274480712166172</v>
      </c>
    </row>
    <row r="18" spans="1:8" ht="13.5" customHeight="1">
      <c r="A18" s="634"/>
      <c r="B18" s="634"/>
      <c r="C18" s="634"/>
      <c r="D18" s="634"/>
      <c r="E18" s="634"/>
      <c r="F18" s="634"/>
      <c r="G18" s="634"/>
      <c r="H18" s="634"/>
    </row>
    <row r="19" spans="1:8" ht="25.5" customHeight="1">
      <c r="A19" s="634" t="s">
        <v>0</v>
      </c>
      <c r="B19" s="662"/>
      <c r="C19" s="662"/>
      <c r="D19" s="662"/>
      <c r="E19" s="662"/>
      <c r="F19" s="662"/>
      <c r="G19" s="662"/>
      <c r="H19" s="662"/>
    </row>
    <row r="21" spans="1:8" ht="13.5">
      <c r="A21" s="575" t="s">
        <v>428</v>
      </c>
      <c r="B21" s="575"/>
      <c r="C21" s="575"/>
      <c r="D21" s="575"/>
      <c r="E21" s="575"/>
      <c r="F21" s="575"/>
      <c r="G21" s="575"/>
      <c r="H21" s="575"/>
    </row>
  </sheetData>
  <mergeCells count="14">
    <mergeCell ref="A1:H1"/>
    <mergeCell ref="A4:A5"/>
    <mergeCell ref="B4:B5"/>
    <mergeCell ref="C4:C5"/>
    <mergeCell ref="D4:D5"/>
    <mergeCell ref="E4:E5"/>
    <mergeCell ref="G4:G5"/>
    <mergeCell ref="H4:H5"/>
    <mergeCell ref="A2:H2"/>
    <mergeCell ref="A18:H18"/>
    <mergeCell ref="F4:F5"/>
    <mergeCell ref="A21:H21"/>
    <mergeCell ref="A17:B17"/>
    <mergeCell ref="A19:H19"/>
  </mergeCells>
  <printOptions horizontalCentered="1"/>
  <pageMargins left="0.2362204724409449" right="0.2362204724409449" top="0.5905511811023623" bottom="0.5118110236220472" header="0.5118110236220472" footer="0.5118110236220472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7">
      <selection activeCell="B15" sqref="B15"/>
    </sheetView>
  </sheetViews>
  <sheetFormatPr defaultColWidth="9.140625" defaultRowHeight="12.75"/>
  <cols>
    <col min="1" max="1" width="4.7109375" style="6" customWidth="1"/>
    <col min="2" max="2" width="23.7109375" style="6" customWidth="1"/>
    <col min="3" max="9" width="12.7109375" style="6" customWidth="1"/>
    <col min="10" max="10" width="13.7109375" style="6" customWidth="1"/>
    <col min="11" max="16384" width="9.140625" style="6" customWidth="1"/>
  </cols>
  <sheetData>
    <row r="1" spans="1:10" s="5" customFormat="1" ht="51" customHeight="1">
      <c r="A1" s="667" t="s">
        <v>1</v>
      </c>
      <c r="B1" s="668"/>
      <c r="C1" s="668"/>
      <c r="D1" s="668"/>
      <c r="E1" s="668"/>
      <c r="F1" s="668"/>
      <c r="G1" s="668"/>
      <c r="H1" s="668"/>
      <c r="I1" s="668"/>
      <c r="J1" s="668"/>
    </row>
    <row r="2" spans="1:10" s="5" customFormat="1" ht="9.75" customHeight="1">
      <c r="A2" s="665" t="s">
        <v>96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0" ht="9.75" customHeight="1" thickBot="1">
      <c r="A3" s="1"/>
      <c r="B3" s="1"/>
      <c r="C3" s="1"/>
      <c r="D3" s="1"/>
      <c r="E3" s="1"/>
      <c r="F3" s="1"/>
      <c r="G3" s="1"/>
      <c r="H3" s="1"/>
      <c r="I3" s="1"/>
      <c r="J3" s="25" t="s">
        <v>167</v>
      </c>
    </row>
    <row r="4" spans="1:10" ht="45" customHeight="1">
      <c r="A4" s="577" t="s">
        <v>149</v>
      </c>
      <c r="B4" s="645" t="s">
        <v>143</v>
      </c>
      <c r="C4" s="581" t="s">
        <v>286</v>
      </c>
      <c r="D4" s="581" t="s">
        <v>65</v>
      </c>
      <c r="E4" s="581" t="s">
        <v>98</v>
      </c>
      <c r="F4" s="581" t="s">
        <v>287</v>
      </c>
      <c r="G4" s="581" t="s">
        <v>284</v>
      </c>
      <c r="H4" s="581" t="s">
        <v>288</v>
      </c>
      <c r="I4" s="581" t="s">
        <v>67</v>
      </c>
      <c r="J4" s="570" t="s">
        <v>285</v>
      </c>
    </row>
    <row r="5" spans="1:10" ht="45" customHeight="1" thickBot="1">
      <c r="A5" s="578"/>
      <c r="B5" s="646"/>
      <c r="C5" s="583"/>
      <c r="D5" s="583"/>
      <c r="E5" s="583"/>
      <c r="F5" s="583"/>
      <c r="G5" s="583"/>
      <c r="H5" s="583"/>
      <c r="I5" s="583"/>
      <c r="J5" s="571"/>
    </row>
    <row r="6" spans="1:10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7">
        <v>9</v>
      </c>
    </row>
    <row r="7" spans="1:10" ht="22.5" customHeight="1" thickTop="1">
      <c r="A7" s="8">
        <v>1</v>
      </c>
      <c r="B7" s="107" t="s">
        <v>181</v>
      </c>
      <c r="C7" s="188">
        <v>44061</v>
      </c>
      <c r="D7" s="191">
        <v>391697</v>
      </c>
      <c r="E7" s="280">
        <v>626</v>
      </c>
      <c r="F7" s="191">
        <v>16617</v>
      </c>
      <c r="G7" s="199">
        <v>135</v>
      </c>
      <c r="H7" s="278">
        <f>G7/F7*100</f>
        <v>0.8124210146235782</v>
      </c>
      <c r="I7" s="278">
        <f>D7/C7</f>
        <v>8.889879939175234</v>
      </c>
      <c r="J7" s="279">
        <f>E7*365/D7</f>
        <v>0.583333546082814</v>
      </c>
    </row>
    <row r="8" spans="1:10" ht="28.5" customHeight="1">
      <c r="A8" s="9">
        <v>2</v>
      </c>
      <c r="B8" s="105" t="s">
        <v>82</v>
      </c>
      <c r="C8" s="188">
        <v>5646</v>
      </c>
      <c r="D8" s="188">
        <v>20813</v>
      </c>
      <c r="E8" s="277">
        <v>43</v>
      </c>
      <c r="F8" s="188">
        <v>1778</v>
      </c>
      <c r="G8" s="188">
        <v>38</v>
      </c>
      <c r="H8" s="278">
        <f aca="true" t="shared" si="0" ref="H8:H17">G8/F8*100</f>
        <v>2.1372328458942635</v>
      </c>
      <c r="I8" s="278">
        <f aca="true" t="shared" si="1" ref="I8:I17">D8/C8</f>
        <v>3.6863266029047113</v>
      </c>
      <c r="J8" s="279">
        <f>E8*365/D8</f>
        <v>0.7540959976937491</v>
      </c>
    </row>
    <row r="9" spans="1:10" ht="22.5" customHeight="1">
      <c r="A9" s="9">
        <v>3</v>
      </c>
      <c r="B9" s="106" t="s">
        <v>53</v>
      </c>
      <c r="C9" s="188">
        <v>9614</v>
      </c>
      <c r="D9" s="188">
        <v>58623</v>
      </c>
      <c r="E9" s="277">
        <v>152.98</v>
      </c>
      <c r="F9" s="188">
        <v>1136</v>
      </c>
      <c r="G9" s="188">
        <v>87</v>
      </c>
      <c r="H9" s="278">
        <f t="shared" si="0"/>
        <v>7.658450704225352</v>
      </c>
      <c r="I9" s="278">
        <f t="shared" si="1"/>
        <v>6.097670064489287</v>
      </c>
      <c r="J9" s="279">
        <f aca="true" t="shared" si="2" ref="J9:J16">E9*365/D9</f>
        <v>0.9524879313579994</v>
      </c>
    </row>
    <row r="10" spans="1:10" ht="22.5" customHeight="1">
      <c r="A10" s="9">
        <v>4</v>
      </c>
      <c r="B10" s="106" t="s">
        <v>54</v>
      </c>
      <c r="C10" s="188">
        <v>5811</v>
      </c>
      <c r="D10" s="188">
        <v>46061</v>
      </c>
      <c r="E10" s="277">
        <v>84</v>
      </c>
      <c r="F10" s="188">
        <v>955</v>
      </c>
      <c r="G10" s="188">
        <v>60</v>
      </c>
      <c r="H10" s="278">
        <f t="shared" si="0"/>
        <v>6.282722513089005</v>
      </c>
      <c r="I10" s="278">
        <f t="shared" si="1"/>
        <v>7.926518671485114</v>
      </c>
      <c r="J10" s="279">
        <f t="shared" si="2"/>
        <v>0.6656390438765984</v>
      </c>
    </row>
    <row r="11" spans="1:10" ht="22.5" customHeight="1">
      <c r="A11" s="9">
        <v>5</v>
      </c>
      <c r="B11" s="105" t="s">
        <v>55</v>
      </c>
      <c r="C11" s="188">
        <v>6790</v>
      </c>
      <c r="D11" s="188">
        <v>44195</v>
      </c>
      <c r="E11" s="294">
        <v>72.3</v>
      </c>
      <c r="F11" s="188">
        <v>1149</v>
      </c>
      <c r="G11" s="198">
        <v>30</v>
      </c>
      <c r="H11" s="278">
        <f t="shared" si="0"/>
        <v>2.610966057441253</v>
      </c>
      <c r="I11" s="278">
        <f t="shared" si="1"/>
        <v>6.508836524300442</v>
      </c>
      <c r="J11" s="279">
        <f t="shared" si="2"/>
        <v>0.5971150582645096</v>
      </c>
    </row>
    <row r="12" spans="1:10" ht="30">
      <c r="A12" s="9">
        <v>6</v>
      </c>
      <c r="B12" s="105" t="s">
        <v>66</v>
      </c>
      <c r="C12" s="188">
        <v>4395</v>
      </c>
      <c r="D12" s="188">
        <v>50201</v>
      </c>
      <c r="E12" s="277">
        <v>155</v>
      </c>
      <c r="F12" s="188">
        <v>3093</v>
      </c>
      <c r="G12" s="188">
        <v>7</v>
      </c>
      <c r="H12" s="278">
        <f t="shared" si="0"/>
        <v>0.22631749110895572</v>
      </c>
      <c r="I12" s="278">
        <f t="shared" si="1"/>
        <v>11.422298065984073</v>
      </c>
      <c r="J12" s="279">
        <f t="shared" si="2"/>
        <v>1.1269695822792374</v>
      </c>
    </row>
    <row r="13" spans="1:10" ht="28.5" customHeight="1">
      <c r="A13" s="9">
        <v>7</v>
      </c>
      <c r="B13" s="105" t="s">
        <v>57</v>
      </c>
      <c r="C13" s="188">
        <v>6425</v>
      </c>
      <c r="D13" s="188">
        <v>43457</v>
      </c>
      <c r="E13" s="277">
        <v>147</v>
      </c>
      <c r="F13" s="188">
        <v>361</v>
      </c>
      <c r="G13" s="188">
        <v>5</v>
      </c>
      <c r="H13" s="278">
        <f t="shared" si="0"/>
        <v>1.3850415512465373</v>
      </c>
      <c r="I13" s="278">
        <f t="shared" si="1"/>
        <v>6.763735408560311</v>
      </c>
      <c r="J13" s="279">
        <f t="shared" si="2"/>
        <v>1.234668753020227</v>
      </c>
    </row>
    <row r="14" spans="1:10" ht="30">
      <c r="A14" s="9">
        <v>8</v>
      </c>
      <c r="B14" s="105" t="s">
        <v>182</v>
      </c>
      <c r="C14" s="188">
        <v>6435</v>
      </c>
      <c r="D14" s="188">
        <v>37654</v>
      </c>
      <c r="E14" s="277">
        <v>116</v>
      </c>
      <c r="F14" s="188">
        <v>558</v>
      </c>
      <c r="G14" s="188">
        <v>0</v>
      </c>
      <c r="H14" s="278">
        <f t="shared" si="0"/>
        <v>0</v>
      </c>
      <c r="I14" s="278">
        <f t="shared" si="1"/>
        <v>5.851437451437452</v>
      </c>
      <c r="J14" s="279">
        <f t="shared" si="2"/>
        <v>1.1244489297285813</v>
      </c>
    </row>
    <row r="15" spans="1:10" ht="28.5" customHeight="1">
      <c r="A15" s="9">
        <v>9</v>
      </c>
      <c r="B15" s="105" t="s">
        <v>83</v>
      </c>
      <c r="C15" s="188">
        <v>3431</v>
      </c>
      <c r="D15" s="188">
        <v>24730</v>
      </c>
      <c r="E15" s="277">
        <v>55</v>
      </c>
      <c r="F15" s="188">
        <v>1039</v>
      </c>
      <c r="G15" s="188">
        <v>0</v>
      </c>
      <c r="H15" s="278">
        <f t="shared" si="0"/>
        <v>0</v>
      </c>
      <c r="I15" s="278">
        <f t="shared" si="1"/>
        <v>7.207811133780239</v>
      </c>
      <c r="J15" s="279">
        <f t="shared" si="2"/>
        <v>0.8117670845127376</v>
      </c>
    </row>
    <row r="16" spans="1:10" ht="28.5" customHeight="1" thickBot="1">
      <c r="A16" s="38">
        <v>10</v>
      </c>
      <c r="B16" s="105" t="s">
        <v>80</v>
      </c>
      <c r="C16" s="188">
        <v>8281</v>
      </c>
      <c r="D16" s="295">
        <v>152838</v>
      </c>
      <c r="E16" s="308">
        <v>367</v>
      </c>
      <c r="F16" s="295">
        <v>6294</v>
      </c>
      <c r="G16" s="307">
        <v>57</v>
      </c>
      <c r="H16" s="283">
        <f t="shared" si="0"/>
        <v>0.905624404194471</v>
      </c>
      <c r="I16" s="283">
        <f t="shared" si="1"/>
        <v>18.456466610312763</v>
      </c>
      <c r="J16" s="279">
        <f t="shared" si="2"/>
        <v>0.8764508826338999</v>
      </c>
    </row>
    <row r="17" spans="1:10" ht="21.75" customHeight="1" thickBot="1" thickTop="1">
      <c r="A17" s="653" t="s">
        <v>52</v>
      </c>
      <c r="B17" s="664"/>
      <c r="C17" s="94">
        <f>SUM(C7:C16)</f>
        <v>100889</v>
      </c>
      <c r="D17" s="94">
        <f>SUM(D7:D16)</f>
        <v>870269</v>
      </c>
      <c r="E17" s="91">
        <f>SUM(E7:E16)</f>
        <v>1818.28</v>
      </c>
      <c r="F17" s="94">
        <f>SUM(F7:F16)</f>
        <v>32980</v>
      </c>
      <c r="G17" s="94">
        <f>SUM(G7:G16)</f>
        <v>419</v>
      </c>
      <c r="H17" s="89">
        <f t="shared" si="0"/>
        <v>1.2704669496664645</v>
      </c>
      <c r="I17" s="89">
        <f t="shared" si="1"/>
        <v>8.626004817175312</v>
      </c>
      <c r="J17" s="90">
        <f>E17*365/D17</f>
        <v>0.7626058149836429</v>
      </c>
    </row>
    <row r="18" ht="13.5">
      <c r="A18" s="78" t="s">
        <v>549</v>
      </c>
    </row>
    <row r="20" spans="1:10" ht="13.5">
      <c r="A20" s="584" t="s">
        <v>429</v>
      </c>
      <c r="B20" s="584"/>
      <c r="C20" s="584"/>
      <c r="D20" s="584"/>
      <c r="E20" s="584"/>
      <c r="F20" s="584"/>
      <c r="G20" s="584"/>
      <c r="H20" s="584"/>
      <c r="I20" s="584"/>
      <c r="J20" s="584"/>
    </row>
  </sheetData>
  <mergeCells count="14">
    <mergeCell ref="A20:J20"/>
    <mergeCell ref="A2:J2"/>
    <mergeCell ref="J4:J5"/>
    <mergeCell ref="A1:J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7:B17"/>
  </mergeCells>
  <printOptions horizontalCentered="1"/>
  <pageMargins left="0.4330708661417323" right="0.15748031496062992" top="0.5905511811023623" bottom="0.984251968503937" header="0.5118110236220472" footer="0.511811023622047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7">
      <selection activeCell="I21" sqref="I21"/>
    </sheetView>
  </sheetViews>
  <sheetFormatPr defaultColWidth="9.140625" defaultRowHeight="12.75"/>
  <cols>
    <col min="1" max="1" width="4.140625" style="6" customWidth="1"/>
    <col min="2" max="2" width="28.7109375" style="6" customWidth="1"/>
    <col min="3" max="3" width="13.7109375" style="6" customWidth="1"/>
    <col min="4" max="4" width="15.57421875" style="6" customWidth="1"/>
    <col min="5" max="5" width="18.421875" style="6" customWidth="1"/>
    <col min="6" max="6" width="10.57421875" style="6" customWidth="1"/>
    <col min="7" max="7" width="13.140625" style="6" customWidth="1"/>
    <col min="8" max="8" width="18.7109375" style="6" customWidth="1"/>
    <col min="9" max="16384" width="9.140625" style="6" customWidth="1"/>
  </cols>
  <sheetData>
    <row r="1" spans="1:8" s="5" customFormat="1" ht="30.75" customHeight="1">
      <c r="A1" s="607" t="s">
        <v>2</v>
      </c>
      <c r="B1" s="669"/>
      <c r="C1" s="669"/>
      <c r="D1" s="669"/>
      <c r="E1" s="669"/>
      <c r="F1" s="669"/>
      <c r="G1" s="669"/>
      <c r="H1" s="669"/>
    </row>
    <row r="2" spans="1:8" s="5" customFormat="1" ht="19.5" customHeight="1">
      <c r="A2" s="672" t="s">
        <v>96</v>
      </c>
      <c r="B2" s="673"/>
      <c r="C2" s="673"/>
      <c r="D2" s="673"/>
      <c r="E2" s="673"/>
      <c r="F2" s="673"/>
      <c r="G2" s="673"/>
      <c r="H2" s="673"/>
    </row>
    <row r="3" spans="1:8" ht="8.25" customHeight="1" thickBot="1">
      <c r="A3" s="57"/>
      <c r="B3" s="58"/>
      <c r="C3" s="58"/>
      <c r="D3" s="58"/>
      <c r="E3" s="58"/>
      <c r="F3" s="58"/>
      <c r="G3" s="58"/>
      <c r="H3" s="25" t="s">
        <v>395</v>
      </c>
    </row>
    <row r="4" spans="1:8" ht="39.75" customHeight="1">
      <c r="A4" s="626" t="s">
        <v>149</v>
      </c>
      <c r="B4" s="670" t="s">
        <v>143</v>
      </c>
      <c r="C4" s="581" t="s">
        <v>103</v>
      </c>
      <c r="D4" s="581" t="s">
        <v>390</v>
      </c>
      <c r="E4" s="581" t="s">
        <v>104</v>
      </c>
      <c r="F4" s="581" t="s">
        <v>105</v>
      </c>
      <c r="G4" s="581" t="s">
        <v>183</v>
      </c>
      <c r="H4" s="570" t="s">
        <v>391</v>
      </c>
    </row>
    <row r="5" spans="1:8" ht="43.5" customHeight="1" thickBot="1">
      <c r="A5" s="627"/>
      <c r="B5" s="671"/>
      <c r="C5" s="583"/>
      <c r="D5" s="583"/>
      <c r="E5" s="583"/>
      <c r="F5" s="583"/>
      <c r="G5" s="583"/>
      <c r="H5" s="571"/>
    </row>
    <row r="6" spans="1:8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7">
        <v>7</v>
      </c>
    </row>
    <row r="7" spans="1:8" ht="30" customHeight="1" thickTop="1">
      <c r="A7" s="8">
        <v>1</v>
      </c>
      <c r="B7" s="107" t="s">
        <v>81</v>
      </c>
      <c r="C7" s="258">
        <v>55736</v>
      </c>
      <c r="D7" s="259">
        <v>42875</v>
      </c>
      <c r="E7" s="258">
        <v>123786</v>
      </c>
      <c r="F7" s="277">
        <v>243</v>
      </c>
      <c r="G7" s="291">
        <f aca="true" t="shared" si="0" ref="G7:G15">E7/C7</f>
        <v>2.22093440505239</v>
      </c>
      <c r="H7" s="288">
        <f aca="true" t="shared" si="1" ref="H7:H15">D7/F7</f>
        <v>176.440329218107</v>
      </c>
    </row>
    <row r="8" spans="1:8" ht="30" customHeight="1">
      <c r="A8" s="9">
        <v>2</v>
      </c>
      <c r="B8" s="105" t="s">
        <v>82</v>
      </c>
      <c r="C8" s="258">
        <v>8024</v>
      </c>
      <c r="D8" s="259">
        <v>6554</v>
      </c>
      <c r="E8" s="258">
        <v>3241</v>
      </c>
      <c r="F8" s="277">
        <v>51</v>
      </c>
      <c r="G8" s="98">
        <f t="shared" si="0"/>
        <v>0.403913260219342</v>
      </c>
      <c r="H8" s="264">
        <f t="shared" si="1"/>
        <v>128.50980392156862</v>
      </c>
    </row>
    <row r="9" spans="1:8" ht="30" customHeight="1">
      <c r="A9" s="9">
        <v>3</v>
      </c>
      <c r="B9" s="106" t="s">
        <v>53</v>
      </c>
      <c r="C9" s="258">
        <v>15594</v>
      </c>
      <c r="D9" s="259">
        <v>8880</v>
      </c>
      <c r="E9" s="258">
        <v>31036</v>
      </c>
      <c r="F9" s="277">
        <v>92.7</v>
      </c>
      <c r="G9" s="98">
        <f t="shared" si="0"/>
        <v>1.9902526612799796</v>
      </c>
      <c r="H9" s="264">
        <f t="shared" si="1"/>
        <v>95.79288025889967</v>
      </c>
    </row>
    <row r="10" spans="1:8" ht="30" customHeight="1">
      <c r="A10" s="9">
        <v>4</v>
      </c>
      <c r="B10" s="106" t="s">
        <v>54</v>
      </c>
      <c r="C10" s="258">
        <v>6149</v>
      </c>
      <c r="D10" s="258">
        <v>5184</v>
      </c>
      <c r="E10" s="258">
        <v>12358</v>
      </c>
      <c r="F10" s="277">
        <v>70</v>
      </c>
      <c r="G10" s="98">
        <f t="shared" si="0"/>
        <v>2.009757684176289</v>
      </c>
      <c r="H10" s="264">
        <f t="shared" si="1"/>
        <v>74.05714285714286</v>
      </c>
    </row>
    <row r="11" spans="1:8" ht="30" customHeight="1">
      <c r="A11" s="9">
        <v>5</v>
      </c>
      <c r="B11" s="105" t="s">
        <v>55</v>
      </c>
      <c r="C11" s="258">
        <v>5188</v>
      </c>
      <c r="D11" s="265">
        <v>5016</v>
      </c>
      <c r="E11" s="266">
        <v>16326</v>
      </c>
      <c r="F11" s="294">
        <v>28.8</v>
      </c>
      <c r="G11" s="98">
        <f t="shared" si="0"/>
        <v>3.146877409406322</v>
      </c>
      <c r="H11" s="264">
        <f t="shared" si="1"/>
        <v>174.16666666666666</v>
      </c>
    </row>
    <row r="12" spans="1:8" ht="30" customHeight="1">
      <c r="A12" s="9">
        <v>6</v>
      </c>
      <c r="B12" s="105" t="s">
        <v>66</v>
      </c>
      <c r="C12" s="258">
        <v>3598</v>
      </c>
      <c r="D12" s="259">
        <v>3598</v>
      </c>
      <c r="E12" s="258">
        <v>14436</v>
      </c>
      <c r="F12" s="277">
        <v>25</v>
      </c>
      <c r="G12" s="98">
        <f t="shared" si="0"/>
        <v>4.012229016120067</v>
      </c>
      <c r="H12" s="264">
        <f t="shared" si="1"/>
        <v>143.92</v>
      </c>
    </row>
    <row r="13" spans="1:8" ht="30" customHeight="1">
      <c r="A13" s="9">
        <v>7</v>
      </c>
      <c r="B13" s="105" t="s">
        <v>57</v>
      </c>
      <c r="C13" s="258">
        <v>6206</v>
      </c>
      <c r="D13" s="259">
        <v>4034</v>
      </c>
      <c r="E13" s="258">
        <v>8777</v>
      </c>
      <c r="F13" s="277">
        <v>35</v>
      </c>
      <c r="G13" s="98">
        <f t="shared" si="0"/>
        <v>1.4142765066065097</v>
      </c>
      <c r="H13" s="264">
        <f t="shared" si="1"/>
        <v>115.25714285714285</v>
      </c>
    </row>
    <row r="14" spans="1:8" ht="35.25" customHeight="1">
      <c r="A14" s="9">
        <v>8</v>
      </c>
      <c r="B14" s="105" t="s">
        <v>75</v>
      </c>
      <c r="C14" s="258">
        <v>8203</v>
      </c>
      <c r="D14" s="259">
        <v>5792</v>
      </c>
      <c r="E14" s="258">
        <v>10680</v>
      </c>
      <c r="F14" s="277">
        <v>49</v>
      </c>
      <c r="G14" s="98">
        <f t="shared" si="0"/>
        <v>1.301962696574424</v>
      </c>
      <c r="H14" s="264">
        <f t="shared" si="1"/>
        <v>118.20408163265306</v>
      </c>
    </row>
    <row r="15" spans="1:8" ht="30" customHeight="1">
      <c r="A15" s="9">
        <v>9</v>
      </c>
      <c r="B15" s="105" t="s">
        <v>83</v>
      </c>
      <c r="C15" s="258">
        <v>7540</v>
      </c>
      <c r="D15" s="259">
        <v>4493</v>
      </c>
      <c r="E15" s="258">
        <v>10604</v>
      </c>
      <c r="F15" s="277">
        <v>25</v>
      </c>
      <c r="G15" s="98">
        <f t="shared" si="0"/>
        <v>1.4063660477453581</v>
      </c>
      <c r="H15" s="264">
        <f t="shared" si="1"/>
        <v>179.72</v>
      </c>
    </row>
    <row r="16" spans="1:8" ht="30" customHeight="1">
      <c r="A16" s="9">
        <v>10</v>
      </c>
      <c r="B16" s="105" t="s">
        <v>106</v>
      </c>
      <c r="C16" s="258">
        <v>9004</v>
      </c>
      <c r="D16" s="259">
        <v>4695</v>
      </c>
      <c r="E16" s="258">
        <v>6238</v>
      </c>
      <c r="F16" s="277">
        <v>70</v>
      </c>
      <c r="G16" s="98">
        <f>E16/C16</f>
        <v>0.6928031985784096</v>
      </c>
      <c r="H16" s="264">
        <f>D16/F16</f>
        <v>67.07142857142857</v>
      </c>
    </row>
    <row r="17" spans="1:8" ht="30" customHeight="1" thickBot="1">
      <c r="A17" s="9">
        <v>11</v>
      </c>
      <c r="B17" s="127" t="s">
        <v>80</v>
      </c>
      <c r="C17" s="290">
        <v>8240</v>
      </c>
      <c r="D17" s="286">
        <v>8240</v>
      </c>
      <c r="E17" s="290">
        <v>33619</v>
      </c>
      <c r="F17" s="280">
        <v>82</v>
      </c>
      <c r="G17" s="287">
        <f>E17/C17</f>
        <v>4.07997572815534</v>
      </c>
      <c r="H17" s="303">
        <f>D17/F17</f>
        <v>100.48780487804878</v>
      </c>
    </row>
    <row r="18" spans="1:8" ht="33.75" customHeight="1" thickBot="1" thickTop="1">
      <c r="A18" s="653" t="s">
        <v>52</v>
      </c>
      <c r="B18" s="664"/>
      <c r="C18" s="91">
        <f>SUM(C7:C17)</f>
        <v>133482</v>
      </c>
      <c r="D18" s="91">
        <f>SUM(D7:D17)</f>
        <v>99361</v>
      </c>
      <c r="E18" s="91">
        <f>SUM(E7:E17)</f>
        <v>271101</v>
      </c>
      <c r="F18" s="91">
        <f>SUM(F7:F17)</f>
        <v>771.5</v>
      </c>
      <c r="G18" s="89">
        <f>E18/C18</f>
        <v>2.0309929428687012</v>
      </c>
      <c r="H18" s="90">
        <f>D18/F18</f>
        <v>128.78937135450423</v>
      </c>
    </row>
    <row r="19" spans="1:8" ht="14.25" customHeight="1">
      <c r="A19" s="155"/>
      <c r="B19" s="155"/>
      <c r="C19" s="42"/>
      <c r="D19" s="42"/>
      <c r="E19" s="42"/>
      <c r="F19" s="42"/>
      <c r="G19" s="134"/>
      <c r="H19" s="134"/>
    </row>
    <row r="20" spans="1:8" ht="12" customHeight="1">
      <c r="A20" s="575" t="s">
        <v>430</v>
      </c>
      <c r="B20" s="575"/>
      <c r="C20" s="575"/>
      <c r="D20" s="575"/>
      <c r="E20" s="575"/>
      <c r="F20" s="575"/>
      <c r="G20" s="575"/>
      <c r="H20" s="575"/>
    </row>
    <row r="21" ht="12" customHeight="1"/>
    <row r="22" ht="12" customHeight="1"/>
  </sheetData>
  <mergeCells count="12">
    <mergeCell ref="A20:H20"/>
    <mergeCell ref="H4:H5"/>
    <mergeCell ref="A18:B18"/>
    <mergeCell ref="A1:H1"/>
    <mergeCell ref="A4:A5"/>
    <mergeCell ref="B4:B5"/>
    <mergeCell ref="C4:C5"/>
    <mergeCell ref="D4:D5"/>
    <mergeCell ref="E4:E5"/>
    <mergeCell ref="F4:F5"/>
    <mergeCell ref="G4:G5"/>
    <mergeCell ref="A2:H2"/>
  </mergeCells>
  <printOptions verticalCentered="1"/>
  <pageMargins left="0.5511811023622047" right="0.35433070866141736" top="0.5905511811023623" bottom="0.5118110236220472" header="0.5118110236220472" footer="0.5118110236220472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0">
      <selection activeCell="D18" sqref="D18"/>
    </sheetView>
  </sheetViews>
  <sheetFormatPr defaultColWidth="9.140625" defaultRowHeight="12.75"/>
  <cols>
    <col min="1" max="1" width="3.7109375" style="0" customWidth="1"/>
    <col min="2" max="2" width="30.421875" style="0" customWidth="1"/>
    <col min="3" max="3" width="14.57421875" style="0" customWidth="1"/>
    <col min="4" max="4" width="14.00390625" style="0" customWidth="1"/>
    <col min="5" max="5" width="11.00390625" style="0" customWidth="1"/>
    <col min="6" max="6" width="14.8515625" style="0" customWidth="1"/>
    <col min="7" max="7" width="15.57421875" style="0" customWidth="1"/>
    <col min="8" max="8" width="13.8515625" style="0" customWidth="1"/>
    <col min="9" max="9" width="14.57421875" style="0" customWidth="1"/>
  </cols>
  <sheetData>
    <row r="1" spans="1:9" ht="43.5" customHeight="1">
      <c r="A1" s="676" t="s">
        <v>3</v>
      </c>
      <c r="B1" s="676"/>
      <c r="C1" s="676"/>
      <c r="D1" s="676"/>
      <c r="E1" s="676"/>
      <c r="F1" s="676"/>
      <c r="G1" s="676"/>
      <c r="H1" s="676"/>
      <c r="I1" s="676"/>
    </row>
    <row r="2" spans="1:9" ht="14.25" customHeight="1" thickBot="1">
      <c r="A2" s="79"/>
      <c r="B2" s="111"/>
      <c r="C2" s="112"/>
      <c r="D2" s="112"/>
      <c r="E2" s="112"/>
      <c r="F2" s="112"/>
      <c r="G2" s="112"/>
      <c r="H2" s="113"/>
      <c r="I2" s="117" t="s">
        <v>172</v>
      </c>
    </row>
    <row r="3" spans="1:9" ht="12.75">
      <c r="A3" s="577" t="s">
        <v>149</v>
      </c>
      <c r="B3" s="563" t="s">
        <v>143</v>
      </c>
      <c r="C3" s="678" t="s">
        <v>101</v>
      </c>
      <c r="D3" s="678" t="s">
        <v>343</v>
      </c>
      <c r="E3" s="678" t="s">
        <v>344</v>
      </c>
      <c r="F3" s="678" t="s">
        <v>345</v>
      </c>
      <c r="G3" s="678" t="s">
        <v>346</v>
      </c>
      <c r="H3" s="678" t="s">
        <v>102</v>
      </c>
      <c r="I3" s="674" t="s">
        <v>347</v>
      </c>
    </row>
    <row r="4" spans="1:9" ht="48.75" customHeight="1" thickBot="1">
      <c r="A4" s="578"/>
      <c r="B4" s="560"/>
      <c r="C4" s="679"/>
      <c r="D4" s="679"/>
      <c r="E4" s="679"/>
      <c r="F4" s="679"/>
      <c r="G4" s="679"/>
      <c r="H4" s="680"/>
      <c r="I4" s="675"/>
    </row>
    <row r="5" spans="1:9" s="63" customFormat="1" ht="12" thickBot="1" thickTop="1">
      <c r="A5" s="34">
        <v>0</v>
      </c>
      <c r="B5" s="76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158">
        <v>7</v>
      </c>
      <c r="I5" s="159">
        <v>8</v>
      </c>
    </row>
    <row r="6" spans="1:9" ht="30" customHeight="1" thickTop="1">
      <c r="A6" s="8">
        <v>1</v>
      </c>
      <c r="B6" s="80" t="s">
        <v>81</v>
      </c>
      <c r="C6" s="190">
        <v>42875</v>
      </c>
      <c r="D6" s="189">
        <v>84</v>
      </c>
      <c r="E6" s="188">
        <v>852</v>
      </c>
      <c r="F6" s="188">
        <v>0</v>
      </c>
      <c r="G6" s="188">
        <v>5</v>
      </c>
      <c r="H6" s="278">
        <f>E6/C6*100</f>
        <v>1.9871720116618075</v>
      </c>
      <c r="I6" s="279">
        <f>D6/C6*100</f>
        <v>0.19591836734693877</v>
      </c>
    </row>
    <row r="7" spans="1:9" ht="30" customHeight="1">
      <c r="A7" s="9">
        <v>2</v>
      </c>
      <c r="B7" s="81" t="s">
        <v>82</v>
      </c>
      <c r="C7" s="189">
        <v>6554</v>
      </c>
      <c r="D7" s="189">
        <v>2</v>
      </c>
      <c r="E7" s="188">
        <v>18</v>
      </c>
      <c r="F7" s="188">
        <v>0</v>
      </c>
      <c r="G7" s="188">
        <v>0</v>
      </c>
      <c r="H7" s="278">
        <f aca="true" t="shared" si="0" ref="H7:H17">E7/C7*100</f>
        <v>0.274641440341776</v>
      </c>
      <c r="I7" s="279">
        <f aca="true" t="shared" si="1" ref="I7:I17">D7/C7*100</f>
        <v>0.030515715593530668</v>
      </c>
    </row>
    <row r="8" spans="1:9" ht="30" customHeight="1">
      <c r="A8" s="9">
        <v>3</v>
      </c>
      <c r="B8" s="82" t="s">
        <v>53</v>
      </c>
      <c r="C8" s="189">
        <v>12457</v>
      </c>
      <c r="D8" s="189">
        <v>0</v>
      </c>
      <c r="E8" s="188">
        <v>133</v>
      </c>
      <c r="F8" s="188">
        <v>1</v>
      </c>
      <c r="G8" s="188">
        <v>3</v>
      </c>
      <c r="H8" s="278">
        <f t="shared" si="0"/>
        <v>1.06767279441278</v>
      </c>
      <c r="I8" s="279">
        <f t="shared" si="1"/>
        <v>0</v>
      </c>
    </row>
    <row r="9" spans="1:9" ht="30" customHeight="1">
      <c r="A9" s="9">
        <v>4</v>
      </c>
      <c r="B9" s="82" t="s">
        <v>54</v>
      </c>
      <c r="C9" s="188">
        <v>4342</v>
      </c>
      <c r="D9" s="188">
        <v>3</v>
      </c>
      <c r="E9" s="188">
        <v>153</v>
      </c>
      <c r="F9" s="188">
        <v>0</v>
      </c>
      <c r="G9" s="188">
        <v>0</v>
      </c>
      <c r="H9" s="278">
        <f t="shared" si="0"/>
        <v>3.523721787194841</v>
      </c>
      <c r="I9" s="279">
        <f t="shared" si="1"/>
        <v>0.06909258406264394</v>
      </c>
    </row>
    <row r="10" spans="1:9" ht="30" customHeight="1">
      <c r="A10" s="9">
        <v>5</v>
      </c>
      <c r="B10" s="81" t="s">
        <v>55</v>
      </c>
      <c r="C10" s="189">
        <v>5016</v>
      </c>
      <c r="D10" s="189">
        <v>32</v>
      </c>
      <c r="E10" s="188">
        <v>68</v>
      </c>
      <c r="F10" s="188">
        <v>0</v>
      </c>
      <c r="G10" s="188">
        <v>0</v>
      </c>
      <c r="H10" s="278">
        <f t="shared" si="0"/>
        <v>1.3556618819776716</v>
      </c>
      <c r="I10" s="279">
        <f t="shared" si="1"/>
        <v>0.6379585326953748</v>
      </c>
    </row>
    <row r="11" spans="1:9" ht="30" customHeight="1">
      <c r="A11" s="9">
        <v>6</v>
      </c>
      <c r="B11" s="81" t="s">
        <v>66</v>
      </c>
      <c r="C11" s="189">
        <v>3598</v>
      </c>
      <c r="D11" s="189">
        <v>3</v>
      </c>
      <c r="E11" s="188">
        <v>103</v>
      </c>
      <c r="F11" s="188">
        <v>0</v>
      </c>
      <c r="G11" s="188">
        <v>0</v>
      </c>
      <c r="H11" s="278">
        <f t="shared" si="0"/>
        <v>2.8627015008337966</v>
      </c>
      <c r="I11" s="279">
        <f t="shared" si="1"/>
        <v>0.08337965536409116</v>
      </c>
    </row>
    <row r="12" spans="1:9" ht="30" customHeight="1">
      <c r="A12" s="9">
        <v>7</v>
      </c>
      <c r="B12" s="82" t="s">
        <v>56</v>
      </c>
      <c r="C12" s="189"/>
      <c r="D12" s="189"/>
      <c r="E12" s="188"/>
      <c r="F12" s="188"/>
      <c r="G12" s="188"/>
      <c r="H12" s="278"/>
      <c r="I12" s="279"/>
    </row>
    <row r="13" spans="1:9" ht="30" customHeight="1">
      <c r="A13" s="9">
        <v>8</v>
      </c>
      <c r="B13" s="81" t="s">
        <v>57</v>
      </c>
      <c r="C13" s="189">
        <v>4034</v>
      </c>
      <c r="D13" s="189">
        <v>0</v>
      </c>
      <c r="E13" s="188">
        <v>15</v>
      </c>
      <c r="F13" s="188">
        <v>0</v>
      </c>
      <c r="G13" s="188">
        <v>0</v>
      </c>
      <c r="H13" s="278">
        <f t="shared" si="0"/>
        <v>0.37183936539414975</v>
      </c>
      <c r="I13" s="279">
        <f t="shared" si="1"/>
        <v>0</v>
      </c>
    </row>
    <row r="14" spans="1:9" ht="30" customHeight="1">
      <c r="A14" s="9">
        <v>9</v>
      </c>
      <c r="B14" s="81" t="s">
        <v>75</v>
      </c>
      <c r="C14" s="189">
        <v>5792</v>
      </c>
      <c r="D14" s="189">
        <v>2</v>
      </c>
      <c r="E14" s="188">
        <v>20</v>
      </c>
      <c r="F14" s="188">
        <v>0</v>
      </c>
      <c r="G14" s="188">
        <v>0</v>
      </c>
      <c r="H14" s="278">
        <f t="shared" si="0"/>
        <v>0.3453038674033149</v>
      </c>
      <c r="I14" s="279">
        <f t="shared" si="1"/>
        <v>0.03453038674033149</v>
      </c>
    </row>
    <row r="15" spans="1:9" ht="30" customHeight="1">
      <c r="A15" s="9">
        <v>10</v>
      </c>
      <c r="B15" s="81" t="s">
        <v>83</v>
      </c>
      <c r="C15" s="189">
        <v>4493</v>
      </c>
      <c r="D15" s="189">
        <v>0</v>
      </c>
      <c r="E15" s="188">
        <v>20</v>
      </c>
      <c r="F15" s="188">
        <v>0</v>
      </c>
      <c r="G15" s="188">
        <v>0</v>
      </c>
      <c r="H15" s="278">
        <f t="shared" si="0"/>
        <v>0.44513687959047404</v>
      </c>
      <c r="I15" s="279">
        <f t="shared" si="1"/>
        <v>0</v>
      </c>
    </row>
    <row r="16" spans="1:9" ht="30" customHeight="1" thickBot="1">
      <c r="A16" s="9">
        <v>11</v>
      </c>
      <c r="B16" s="81" t="s">
        <v>80</v>
      </c>
      <c r="C16" s="189">
        <v>8281</v>
      </c>
      <c r="D16" s="189">
        <v>2</v>
      </c>
      <c r="E16" s="189">
        <v>31</v>
      </c>
      <c r="F16" s="188">
        <v>0</v>
      </c>
      <c r="G16" s="188">
        <v>0</v>
      </c>
      <c r="H16" s="278">
        <f t="shared" si="0"/>
        <v>0.3743509238014732</v>
      </c>
      <c r="I16" s="279">
        <f t="shared" si="1"/>
        <v>0.024151672503320853</v>
      </c>
    </row>
    <row r="17" spans="1:9" ht="40.5" customHeight="1" thickBot="1" thickTop="1">
      <c r="A17" s="564" t="s">
        <v>52</v>
      </c>
      <c r="B17" s="565"/>
      <c r="C17" s="94">
        <f>SUM(C6:C16)</f>
        <v>97442</v>
      </c>
      <c r="D17" s="94">
        <f>SUM(D6:D16)</f>
        <v>128</v>
      </c>
      <c r="E17" s="94">
        <f>SUM(E6:E16)</f>
        <v>1413</v>
      </c>
      <c r="F17" s="94">
        <f>SUM(F6:F16)</f>
        <v>1</v>
      </c>
      <c r="G17" s="94">
        <f>SUM(G6:G16)</f>
        <v>8</v>
      </c>
      <c r="H17" s="89">
        <f t="shared" si="0"/>
        <v>1.4500933888877485</v>
      </c>
      <c r="I17" s="90">
        <f t="shared" si="1"/>
        <v>0.13136019375628577</v>
      </c>
    </row>
    <row r="18" ht="12.75">
      <c r="B18" s="555" t="s">
        <v>594</v>
      </c>
    </row>
    <row r="19" spans="1:9" ht="12.75">
      <c r="A19" s="677" t="s">
        <v>431</v>
      </c>
      <c r="B19" s="677"/>
      <c r="C19" s="677"/>
      <c r="D19" s="677"/>
      <c r="E19" s="677"/>
      <c r="F19" s="677"/>
      <c r="G19" s="677"/>
      <c r="H19" s="677"/>
      <c r="I19" s="677"/>
    </row>
  </sheetData>
  <mergeCells count="12">
    <mergeCell ref="G3:G4"/>
    <mergeCell ref="H3:H4"/>
    <mergeCell ref="I3:I4"/>
    <mergeCell ref="A1:I1"/>
    <mergeCell ref="A19:I19"/>
    <mergeCell ref="A17:B17"/>
    <mergeCell ref="C3:C4"/>
    <mergeCell ref="D3:D4"/>
    <mergeCell ref="F3:F4"/>
    <mergeCell ref="E3:E4"/>
    <mergeCell ref="A3:A4"/>
    <mergeCell ref="B3:B4"/>
  </mergeCells>
  <printOptions horizontalCentered="1"/>
  <pageMargins left="0.6692913385826772" right="0.472440944881889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D4" sqref="D4:D5"/>
    </sheetView>
  </sheetViews>
  <sheetFormatPr defaultColWidth="9.140625" defaultRowHeight="12.75"/>
  <cols>
    <col min="1" max="1" width="3.8515625" style="6" customWidth="1"/>
    <col min="2" max="2" width="41.7109375" style="6" customWidth="1"/>
    <col min="3" max="7" width="9.7109375" style="6" customWidth="1"/>
    <col min="8" max="16384" width="9.140625" style="6" customWidth="1"/>
  </cols>
  <sheetData>
    <row r="1" spans="1:7" ht="30" customHeight="1">
      <c r="A1" s="576" t="s">
        <v>562</v>
      </c>
      <c r="B1" s="576"/>
      <c r="C1" s="576"/>
      <c r="D1" s="576"/>
      <c r="E1" s="576"/>
      <c r="F1" s="576"/>
      <c r="G1" s="576"/>
    </row>
    <row r="2" spans="1:7" s="52" customFormat="1" ht="19.5" customHeight="1">
      <c r="A2" s="584" t="s">
        <v>84</v>
      </c>
      <c r="B2" s="584"/>
      <c r="C2" s="584"/>
      <c r="D2" s="584"/>
      <c r="E2" s="584"/>
      <c r="F2" s="584"/>
      <c r="G2" s="584"/>
    </row>
    <row r="3" spans="2:7" s="52" customFormat="1" ht="19.5" customHeight="1" thickBot="1">
      <c r="B3" s="54"/>
      <c r="C3" s="33"/>
      <c r="D3" s="33"/>
      <c r="G3" s="25" t="s">
        <v>155</v>
      </c>
    </row>
    <row r="4" spans="1:7" ht="39.75" customHeight="1">
      <c r="A4" s="577" t="s">
        <v>149</v>
      </c>
      <c r="B4" s="579" t="s">
        <v>143</v>
      </c>
      <c r="C4" s="581" t="s">
        <v>60</v>
      </c>
      <c r="D4" s="581" t="s">
        <v>69</v>
      </c>
      <c r="E4" s="581" t="s">
        <v>70</v>
      </c>
      <c r="F4" s="581" t="s">
        <v>63</v>
      </c>
      <c r="G4" s="570" t="s">
        <v>71</v>
      </c>
    </row>
    <row r="5" spans="1:7" ht="36.75" customHeight="1" thickBot="1">
      <c r="A5" s="578"/>
      <c r="B5" s="580"/>
      <c r="C5" s="582"/>
      <c r="D5" s="583"/>
      <c r="E5" s="583"/>
      <c r="F5" s="583"/>
      <c r="G5" s="571"/>
    </row>
    <row r="6" spans="1:7" ht="9.75" customHeight="1" thickBot="1" thickTop="1">
      <c r="A6" s="34">
        <v>0</v>
      </c>
      <c r="B6" s="76">
        <v>1</v>
      </c>
      <c r="C6" s="35">
        <v>2</v>
      </c>
      <c r="D6" s="35">
        <v>3</v>
      </c>
      <c r="E6" s="35">
        <v>4</v>
      </c>
      <c r="F6" s="35">
        <v>5</v>
      </c>
      <c r="G6" s="37">
        <v>6</v>
      </c>
    </row>
    <row r="7" spans="1:7" ht="17.25" customHeight="1" thickTop="1">
      <c r="A7" s="8">
        <v>1</v>
      </c>
      <c r="B7" s="71" t="s">
        <v>197</v>
      </c>
      <c r="C7" s="260">
        <f>91895-2833</f>
        <v>89062</v>
      </c>
      <c r="D7" s="259">
        <v>1005</v>
      </c>
      <c r="E7" s="258">
        <v>3231</v>
      </c>
      <c r="F7" s="285">
        <f aca="true" t="shared" si="0" ref="F7:F31">E7/C7*100</f>
        <v>3.627809840335946</v>
      </c>
      <c r="G7" s="261">
        <f aca="true" t="shared" si="1" ref="G7:G31">D7/E7*100</f>
        <v>31.10492107706592</v>
      </c>
    </row>
    <row r="8" spans="1:7" ht="17.25" customHeight="1">
      <c r="A8" s="9">
        <v>2</v>
      </c>
      <c r="B8" s="72" t="s">
        <v>82</v>
      </c>
      <c r="C8" s="259">
        <v>14402</v>
      </c>
      <c r="D8" s="259">
        <v>32</v>
      </c>
      <c r="E8" s="258">
        <v>202</v>
      </c>
      <c r="F8" s="98">
        <f t="shared" si="0"/>
        <v>1.402582974586863</v>
      </c>
      <c r="G8" s="264">
        <f t="shared" si="1"/>
        <v>15.841584158415841</v>
      </c>
    </row>
    <row r="9" spans="1:7" ht="17.25" customHeight="1">
      <c r="A9" s="9">
        <v>3</v>
      </c>
      <c r="B9" s="73" t="s">
        <v>53</v>
      </c>
      <c r="C9" s="259">
        <v>23848</v>
      </c>
      <c r="D9" s="259">
        <v>213</v>
      </c>
      <c r="E9" s="258">
        <v>623</v>
      </c>
      <c r="F9" s="98">
        <f t="shared" si="0"/>
        <v>2.612378396511238</v>
      </c>
      <c r="G9" s="264">
        <f t="shared" si="1"/>
        <v>34.18940609951846</v>
      </c>
    </row>
    <row r="10" spans="1:7" ht="17.25" customHeight="1">
      <c r="A10" s="9">
        <v>4</v>
      </c>
      <c r="B10" s="73" t="s">
        <v>54</v>
      </c>
      <c r="C10" s="258">
        <v>17683</v>
      </c>
      <c r="D10" s="258">
        <v>187</v>
      </c>
      <c r="E10" s="258">
        <v>744</v>
      </c>
      <c r="F10" s="98">
        <f t="shared" si="0"/>
        <v>4.207430865803314</v>
      </c>
      <c r="G10" s="264">
        <f t="shared" si="1"/>
        <v>25.134408602150536</v>
      </c>
    </row>
    <row r="11" spans="1:7" ht="17.25" customHeight="1">
      <c r="A11" s="9">
        <v>5</v>
      </c>
      <c r="B11" s="72" t="s">
        <v>55</v>
      </c>
      <c r="C11" s="259">
        <v>14419</v>
      </c>
      <c r="D11" s="259">
        <v>193</v>
      </c>
      <c r="E11" s="258">
        <v>608</v>
      </c>
      <c r="F11" s="98">
        <f t="shared" si="0"/>
        <v>4.216658575490672</v>
      </c>
      <c r="G11" s="264">
        <f t="shared" si="1"/>
        <v>31.743421052631575</v>
      </c>
    </row>
    <row r="12" spans="1:7" ht="18" customHeight="1">
      <c r="A12" s="9">
        <v>6</v>
      </c>
      <c r="B12" s="72" t="s">
        <v>66</v>
      </c>
      <c r="C12" s="259">
        <v>8784</v>
      </c>
      <c r="D12" s="259">
        <v>11</v>
      </c>
      <c r="E12" s="258">
        <v>137</v>
      </c>
      <c r="F12" s="98">
        <f t="shared" si="0"/>
        <v>1.5596539162112932</v>
      </c>
      <c r="G12" s="264">
        <f t="shared" si="1"/>
        <v>8.02919708029197</v>
      </c>
    </row>
    <row r="13" spans="1:7" ht="17.25" customHeight="1">
      <c r="A13" s="9">
        <v>7</v>
      </c>
      <c r="B13" s="73" t="s">
        <v>56</v>
      </c>
      <c r="C13" s="259">
        <v>17143</v>
      </c>
      <c r="D13" s="259">
        <v>1</v>
      </c>
      <c r="E13" s="258">
        <v>9</v>
      </c>
      <c r="F13" s="98">
        <f t="shared" si="0"/>
        <v>0.052499562503645805</v>
      </c>
      <c r="G13" s="264">
        <f t="shared" si="1"/>
        <v>11.11111111111111</v>
      </c>
    </row>
    <row r="14" spans="1:7" ht="18" customHeight="1">
      <c r="A14" s="9">
        <v>8</v>
      </c>
      <c r="B14" s="72" t="s">
        <v>57</v>
      </c>
      <c r="C14" s="259">
        <v>14008</v>
      </c>
      <c r="D14" s="259">
        <v>20</v>
      </c>
      <c r="E14" s="258">
        <v>69</v>
      </c>
      <c r="F14" s="98">
        <f t="shared" si="0"/>
        <v>0.49257567104511707</v>
      </c>
      <c r="G14" s="264">
        <f t="shared" si="1"/>
        <v>28.985507246376812</v>
      </c>
    </row>
    <row r="15" spans="1:10" ht="21" customHeight="1">
      <c r="A15" s="9">
        <v>9</v>
      </c>
      <c r="B15" s="72" t="s">
        <v>75</v>
      </c>
      <c r="C15" s="259">
        <v>18390</v>
      </c>
      <c r="D15" s="259">
        <v>16</v>
      </c>
      <c r="E15" s="258">
        <v>80</v>
      </c>
      <c r="F15" s="98">
        <f t="shared" si="0"/>
        <v>0.4350190320826536</v>
      </c>
      <c r="G15" s="264">
        <f t="shared" si="1"/>
        <v>20</v>
      </c>
      <c r="J15" s="55"/>
    </row>
    <row r="16" spans="1:7" ht="18" customHeight="1">
      <c r="A16" s="9">
        <v>10</v>
      </c>
      <c r="B16" s="72" t="s">
        <v>76</v>
      </c>
      <c r="C16" s="259">
        <v>672</v>
      </c>
      <c r="D16" s="259">
        <v>0</v>
      </c>
      <c r="E16" s="258">
        <v>0</v>
      </c>
      <c r="F16" s="98">
        <f t="shared" si="0"/>
        <v>0</v>
      </c>
      <c r="G16" s="264">
        <v>0</v>
      </c>
    </row>
    <row r="17" spans="1:7" ht="18" customHeight="1">
      <c r="A17" s="9">
        <v>11</v>
      </c>
      <c r="B17" s="72" t="s">
        <v>83</v>
      </c>
      <c r="C17" s="259">
        <v>12682</v>
      </c>
      <c r="D17" s="259">
        <v>2</v>
      </c>
      <c r="E17" s="258">
        <v>103</v>
      </c>
      <c r="F17" s="98">
        <f t="shared" si="0"/>
        <v>0.812174735846081</v>
      </c>
      <c r="G17" s="264">
        <f t="shared" si="1"/>
        <v>1.9417475728155338</v>
      </c>
    </row>
    <row r="18" spans="1:7" ht="18" customHeight="1">
      <c r="A18" s="9">
        <v>12</v>
      </c>
      <c r="B18" s="72" t="s">
        <v>58</v>
      </c>
      <c r="C18" s="259">
        <v>1067</v>
      </c>
      <c r="D18" s="259">
        <v>0</v>
      </c>
      <c r="E18" s="258">
        <v>0</v>
      </c>
      <c r="F18" s="98">
        <f t="shared" si="0"/>
        <v>0</v>
      </c>
      <c r="G18" s="264">
        <v>0</v>
      </c>
    </row>
    <row r="19" spans="1:7" ht="18" customHeight="1">
      <c r="A19" s="9">
        <v>13</v>
      </c>
      <c r="B19" s="72" t="s">
        <v>59</v>
      </c>
      <c r="C19" s="286">
        <v>5216</v>
      </c>
      <c r="D19" s="286">
        <v>0</v>
      </c>
      <c r="E19" s="290">
        <v>0</v>
      </c>
      <c r="F19" s="98">
        <f t="shared" si="0"/>
        <v>0</v>
      </c>
      <c r="G19" s="264">
        <v>0</v>
      </c>
    </row>
    <row r="20" spans="1:7" ht="24" customHeight="1">
      <c r="A20" s="10">
        <v>14</v>
      </c>
      <c r="B20" s="71" t="s">
        <v>89</v>
      </c>
      <c r="C20" s="259">
        <v>5979</v>
      </c>
      <c r="D20" s="259">
        <v>290</v>
      </c>
      <c r="E20" s="259">
        <v>1193</v>
      </c>
      <c r="F20" s="98">
        <f t="shared" si="0"/>
        <v>19.953169426325474</v>
      </c>
      <c r="G20" s="264">
        <f t="shared" si="1"/>
        <v>24.308466051969823</v>
      </c>
    </row>
    <row r="21" spans="1:7" ht="19.5" customHeight="1">
      <c r="A21" s="10">
        <v>15</v>
      </c>
      <c r="B21" s="77" t="s">
        <v>566</v>
      </c>
      <c r="C21" s="259">
        <v>2900</v>
      </c>
      <c r="D21" s="259">
        <v>2</v>
      </c>
      <c r="E21" s="259">
        <v>21</v>
      </c>
      <c r="F21" s="98">
        <f t="shared" si="0"/>
        <v>0.7241379310344828</v>
      </c>
      <c r="G21" s="264">
        <f t="shared" si="1"/>
        <v>9.523809523809524</v>
      </c>
    </row>
    <row r="22" spans="1:7" ht="19.5" customHeight="1">
      <c r="A22" s="9">
        <v>16</v>
      </c>
      <c r="B22" s="72" t="s">
        <v>80</v>
      </c>
      <c r="C22" s="259">
        <v>8281</v>
      </c>
      <c r="D22" s="259">
        <v>1</v>
      </c>
      <c r="E22" s="259">
        <v>40</v>
      </c>
      <c r="F22" s="98">
        <f t="shared" si="0"/>
        <v>0.4830334500664171</v>
      </c>
      <c r="G22" s="264">
        <f t="shared" si="1"/>
        <v>2.5</v>
      </c>
    </row>
    <row r="23" spans="1:7" ht="17.25" customHeight="1">
      <c r="A23" s="9">
        <v>17</v>
      </c>
      <c r="B23" s="72" t="s">
        <v>61</v>
      </c>
      <c r="C23" s="259">
        <v>830</v>
      </c>
      <c r="D23" s="259">
        <v>43</v>
      </c>
      <c r="E23" s="259">
        <v>95</v>
      </c>
      <c r="F23" s="98">
        <f t="shared" si="0"/>
        <v>11.44578313253012</v>
      </c>
      <c r="G23" s="264">
        <f t="shared" si="1"/>
        <v>45.26315789473684</v>
      </c>
    </row>
    <row r="24" spans="1:7" ht="17.25" customHeight="1">
      <c r="A24" s="9">
        <v>18</v>
      </c>
      <c r="B24" s="72" t="s">
        <v>79</v>
      </c>
      <c r="C24" s="258">
        <v>4234</v>
      </c>
      <c r="D24" s="258">
        <v>70</v>
      </c>
      <c r="E24" s="258">
        <v>186</v>
      </c>
      <c r="F24" s="98">
        <f t="shared" si="0"/>
        <v>4.393008974964572</v>
      </c>
      <c r="G24" s="264">
        <f t="shared" si="1"/>
        <v>37.634408602150536</v>
      </c>
    </row>
    <row r="25" spans="1:7" ht="17.25" customHeight="1">
      <c r="A25" s="9">
        <v>19</v>
      </c>
      <c r="B25" s="72" t="s">
        <v>72</v>
      </c>
      <c r="C25" s="259">
        <v>1081</v>
      </c>
      <c r="D25" s="259">
        <v>0</v>
      </c>
      <c r="E25" s="259">
        <v>0</v>
      </c>
      <c r="F25" s="98">
        <f t="shared" si="0"/>
        <v>0</v>
      </c>
      <c r="G25" s="264">
        <v>0</v>
      </c>
    </row>
    <row r="26" spans="1:7" ht="17.25" customHeight="1">
      <c r="A26" s="9">
        <v>20</v>
      </c>
      <c r="B26" s="72" t="s">
        <v>62</v>
      </c>
      <c r="C26" s="259">
        <v>7984</v>
      </c>
      <c r="D26" s="259">
        <v>1</v>
      </c>
      <c r="E26" s="259">
        <v>48</v>
      </c>
      <c r="F26" s="98">
        <f t="shared" si="0"/>
        <v>0.6012024048096193</v>
      </c>
      <c r="G26" s="264">
        <f t="shared" si="1"/>
        <v>2.083333333333333</v>
      </c>
    </row>
    <row r="27" spans="1:7" ht="17.25" customHeight="1">
      <c r="A27" s="9">
        <v>21</v>
      </c>
      <c r="B27" s="72" t="s">
        <v>77</v>
      </c>
      <c r="C27" s="259">
        <v>2256</v>
      </c>
      <c r="D27" s="259">
        <v>0</v>
      </c>
      <c r="E27" s="259">
        <v>15</v>
      </c>
      <c r="F27" s="98">
        <f t="shared" si="0"/>
        <v>0.6648936170212766</v>
      </c>
      <c r="G27" s="264">
        <f t="shared" si="1"/>
        <v>0</v>
      </c>
    </row>
    <row r="28" spans="1:7" ht="19.5" customHeight="1">
      <c r="A28" s="9">
        <v>22</v>
      </c>
      <c r="B28" s="72" t="s">
        <v>73</v>
      </c>
      <c r="C28" s="259">
        <v>276</v>
      </c>
      <c r="D28" s="259">
        <v>0</v>
      </c>
      <c r="E28" s="259">
        <v>0</v>
      </c>
      <c r="F28" s="98">
        <f t="shared" si="0"/>
        <v>0</v>
      </c>
      <c r="G28" s="264">
        <v>0</v>
      </c>
    </row>
    <row r="29" spans="1:7" ht="19.5" customHeight="1">
      <c r="A29" s="9">
        <v>23</v>
      </c>
      <c r="B29" s="72" t="s">
        <v>74</v>
      </c>
      <c r="C29" s="259">
        <v>568</v>
      </c>
      <c r="D29" s="259">
        <v>0</v>
      </c>
      <c r="E29" s="259">
        <v>3</v>
      </c>
      <c r="F29" s="98">
        <f t="shared" si="0"/>
        <v>0.528169014084507</v>
      </c>
      <c r="G29" s="264">
        <f t="shared" si="1"/>
        <v>0</v>
      </c>
    </row>
    <row r="30" spans="1:7" ht="19.5" customHeight="1">
      <c r="A30" s="9">
        <v>24</v>
      </c>
      <c r="B30" s="72" t="s">
        <v>94</v>
      </c>
      <c r="C30" s="259">
        <v>704</v>
      </c>
      <c r="D30" s="259">
        <v>0</v>
      </c>
      <c r="E30" s="259">
        <v>0</v>
      </c>
      <c r="F30" s="98">
        <f t="shared" si="0"/>
        <v>0</v>
      </c>
      <c r="G30" s="264">
        <v>0</v>
      </c>
    </row>
    <row r="31" spans="1:7" ht="19.5" customHeight="1" thickBot="1">
      <c r="A31" s="38">
        <v>25</v>
      </c>
      <c r="B31" s="72" t="s">
        <v>78</v>
      </c>
      <c r="C31" s="286">
        <v>967</v>
      </c>
      <c r="D31" s="286">
        <v>18</v>
      </c>
      <c r="E31" s="286">
        <v>59</v>
      </c>
      <c r="F31" s="299">
        <f t="shared" si="0"/>
        <v>6.10134436401241</v>
      </c>
      <c r="G31" s="292">
        <f t="shared" si="1"/>
        <v>30.508474576271187</v>
      </c>
    </row>
    <row r="32" spans="1:7" ht="21" customHeight="1" thickBot="1" thickTop="1">
      <c r="A32" s="585" t="s">
        <v>52</v>
      </c>
      <c r="B32" s="586"/>
      <c r="C32" s="91">
        <f>SUM(C7:C31)</f>
        <v>273436</v>
      </c>
      <c r="D32" s="91">
        <f>SUM(D7:D31)</f>
        <v>2105</v>
      </c>
      <c r="E32" s="91">
        <f>SUM(E7:E31)</f>
        <v>7466</v>
      </c>
      <c r="F32" s="89">
        <f>E32/C32*100</f>
        <v>2.7304378355446977</v>
      </c>
      <c r="G32" s="90">
        <f>D32/E32*100</f>
        <v>28.194481650147335</v>
      </c>
    </row>
    <row r="33" spans="1:7" s="39" customFormat="1" ht="22.5" customHeight="1">
      <c r="A33" s="566" t="s">
        <v>92</v>
      </c>
      <c r="B33" s="567"/>
      <c r="C33" s="567"/>
      <c r="D33" s="567"/>
      <c r="E33" s="567"/>
      <c r="F33" s="567"/>
      <c r="G33" s="567"/>
    </row>
    <row r="34" ht="15" customHeight="1">
      <c r="A34" s="13" t="s">
        <v>542</v>
      </c>
    </row>
    <row r="35" ht="15" customHeight="1">
      <c r="A35" s="13"/>
    </row>
    <row r="36" spans="1:7" ht="13.5">
      <c r="A36" s="575" t="s">
        <v>414</v>
      </c>
      <c r="B36" s="575"/>
      <c r="C36" s="575"/>
      <c r="D36" s="575"/>
      <c r="E36" s="575"/>
      <c r="F36" s="575"/>
      <c r="G36" s="575"/>
    </row>
    <row r="37" ht="11.25" customHeight="1"/>
  </sheetData>
  <mergeCells count="12">
    <mergeCell ref="G4:G5"/>
    <mergeCell ref="A33:G33"/>
    <mergeCell ref="A36:G36"/>
    <mergeCell ref="A1:G1"/>
    <mergeCell ref="A4:A5"/>
    <mergeCell ref="B4:B5"/>
    <mergeCell ref="C4:C5"/>
    <mergeCell ref="D4:D5"/>
    <mergeCell ref="E4:E5"/>
    <mergeCell ref="A2:G2"/>
    <mergeCell ref="A32:B32"/>
    <mergeCell ref="F4:F5"/>
  </mergeCells>
  <printOptions verticalCentered="1"/>
  <pageMargins left="0.5905511811023623" right="0.2755905511811024" top="0.35433070866141736" bottom="0.7874015748031497" header="0.31496062992125984" footer="0.31496062992125984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C6" sqref="C6"/>
    </sheetView>
  </sheetViews>
  <sheetFormatPr defaultColWidth="9.140625" defaultRowHeight="12.75"/>
  <cols>
    <col min="1" max="1" width="3.8515625" style="6" customWidth="1"/>
    <col min="2" max="2" width="20.57421875" style="6" customWidth="1"/>
    <col min="3" max="3" width="11.8515625" style="6" customWidth="1"/>
    <col min="4" max="4" width="11.140625" style="6" customWidth="1"/>
    <col min="5" max="5" width="7.57421875" style="6" customWidth="1"/>
    <col min="6" max="6" width="8.140625" style="6" customWidth="1"/>
    <col min="7" max="7" width="10.28125" style="6" customWidth="1"/>
    <col min="8" max="9" width="8.57421875" style="6" customWidth="1"/>
    <col min="10" max="10" width="9.140625" style="6" customWidth="1"/>
    <col min="11" max="11" width="12.8515625" style="6" customWidth="1"/>
    <col min="12" max="12" width="11.8515625" style="6" customWidth="1"/>
    <col min="13" max="13" width="12.7109375" style="6" customWidth="1"/>
    <col min="14" max="16384" width="9.140625" style="6" customWidth="1"/>
  </cols>
  <sheetData>
    <row r="1" spans="1:13" s="5" customFormat="1" ht="30" customHeight="1">
      <c r="A1" s="607" t="s">
        <v>4</v>
      </c>
      <c r="B1" s="687"/>
      <c r="C1" s="687"/>
      <c r="D1" s="687"/>
      <c r="E1" s="687"/>
      <c r="F1" s="687"/>
      <c r="G1" s="687"/>
      <c r="H1" s="687"/>
      <c r="I1" s="687"/>
      <c r="J1" s="688"/>
      <c r="K1" s="688"/>
      <c r="L1" s="688"/>
      <c r="M1" s="688"/>
    </row>
    <row r="2" spans="1:13" ht="19.5" customHeight="1" thickBot="1">
      <c r="A2" s="3"/>
      <c r="B2" s="2"/>
      <c r="C2" s="2"/>
      <c r="D2" s="2"/>
      <c r="E2" s="2"/>
      <c r="F2" s="2"/>
      <c r="G2" s="2"/>
      <c r="H2" s="2"/>
      <c r="I2" s="4"/>
      <c r="M2" s="25" t="s">
        <v>171</v>
      </c>
    </row>
    <row r="3" spans="1:13" ht="45" customHeight="1">
      <c r="A3" s="626" t="s">
        <v>149</v>
      </c>
      <c r="B3" s="670" t="s">
        <v>150</v>
      </c>
      <c r="C3" s="681" t="s">
        <v>363</v>
      </c>
      <c r="D3" s="681" t="s">
        <v>362</v>
      </c>
      <c r="E3" s="681" t="s">
        <v>361</v>
      </c>
      <c r="F3" s="681" t="s">
        <v>360</v>
      </c>
      <c r="G3" s="681" t="s">
        <v>359</v>
      </c>
      <c r="H3" s="681" t="s">
        <v>358</v>
      </c>
      <c r="I3" s="681" t="s">
        <v>357</v>
      </c>
      <c r="J3" s="681" t="s">
        <v>354</v>
      </c>
      <c r="K3" s="681" t="s">
        <v>355</v>
      </c>
      <c r="L3" s="681" t="s">
        <v>369</v>
      </c>
      <c r="M3" s="685" t="s">
        <v>356</v>
      </c>
    </row>
    <row r="4" spans="1:13" ht="36" customHeight="1" thickBot="1">
      <c r="A4" s="627"/>
      <c r="B4" s="671"/>
      <c r="C4" s="682"/>
      <c r="D4" s="682"/>
      <c r="E4" s="682"/>
      <c r="F4" s="682"/>
      <c r="G4" s="682"/>
      <c r="H4" s="682"/>
      <c r="I4" s="682"/>
      <c r="J4" s="689"/>
      <c r="K4" s="689"/>
      <c r="L4" s="689"/>
      <c r="M4" s="686"/>
    </row>
    <row r="5" spans="1:13" s="41" customFormat="1" ht="9.75" customHeight="1" thickBot="1" thickTop="1">
      <c r="A5" s="34">
        <v>0</v>
      </c>
      <c r="B5" s="44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156">
        <v>9</v>
      </c>
      <c r="K5" s="156">
        <v>10</v>
      </c>
      <c r="L5" s="156">
        <v>11</v>
      </c>
      <c r="M5" s="157">
        <v>12</v>
      </c>
    </row>
    <row r="6" spans="1:13" ht="34.5" customHeight="1" thickTop="1">
      <c r="A6" s="8">
        <v>1</v>
      </c>
      <c r="B6" s="107" t="s">
        <v>81</v>
      </c>
      <c r="C6" s="258">
        <v>2336</v>
      </c>
      <c r="D6" s="259">
        <v>106</v>
      </c>
      <c r="E6" s="258">
        <v>168</v>
      </c>
      <c r="F6" s="289">
        <f>E6/C6*100</f>
        <v>7.191780821917808</v>
      </c>
      <c r="G6" s="311">
        <f>D6/E6*100</f>
        <v>63.095238095238095</v>
      </c>
      <c r="H6" s="188">
        <v>15768</v>
      </c>
      <c r="I6" s="289">
        <f aca="true" t="shared" si="0" ref="I6:I11">H6/C6</f>
        <v>6.75</v>
      </c>
      <c r="J6" s="312">
        <v>44</v>
      </c>
      <c r="K6" s="312">
        <v>16</v>
      </c>
      <c r="L6" s="313">
        <f aca="true" t="shared" si="1" ref="L6:L12">J6/C6*100</f>
        <v>1.8835616438356164</v>
      </c>
      <c r="M6" s="314">
        <f aca="true" t="shared" si="2" ref="M6:M12">K6/C6*100</f>
        <v>0.684931506849315</v>
      </c>
    </row>
    <row r="7" spans="1:13" ht="34.5" customHeight="1">
      <c r="A7" s="9">
        <v>2</v>
      </c>
      <c r="B7" s="105" t="s">
        <v>82</v>
      </c>
      <c r="C7" s="258">
        <v>32</v>
      </c>
      <c r="D7" s="259">
        <v>3</v>
      </c>
      <c r="E7" s="258">
        <v>11</v>
      </c>
      <c r="F7" s="289">
        <f aca="true" t="shared" si="3" ref="F7:F12">E7/C7*100</f>
        <v>34.375</v>
      </c>
      <c r="G7" s="311">
        <f aca="true" t="shared" si="4" ref="G7:G12">D7/E7*100</f>
        <v>27.27272727272727</v>
      </c>
      <c r="H7" s="188">
        <v>298</v>
      </c>
      <c r="I7" s="289">
        <f t="shared" si="0"/>
        <v>9.3125</v>
      </c>
      <c r="J7" s="259">
        <v>0</v>
      </c>
      <c r="K7" s="259">
        <v>0</v>
      </c>
      <c r="L7" s="313">
        <f t="shared" si="1"/>
        <v>0</v>
      </c>
      <c r="M7" s="314">
        <f t="shared" si="2"/>
        <v>0</v>
      </c>
    </row>
    <row r="8" spans="1:13" ht="34.5" customHeight="1">
      <c r="A8" s="9">
        <v>3</v>
      </c>
      <c r="B8" s="106" t="s">
        <v>53</v>
      </c>
      <c r="C8" s="258">
        <v>1369</v>
      </c>
      <c r="D8" s="259">
        <v>34</v>
      </c>
      <c r="E8" s="258">
        <v>61</v>
      </c>
      <c r="F8" s="289">
        <f t="shared" si="3"/>
        <v>4.455807158509861</v>
      </c>
      <c r="G8" s="311">
        <f t="shared" si="4"/>
        <v>55.73770491803278</v>
      </c>
      <c r="H8" s="188">
        <v>9099</v>
      </c>
      <c r="I8" s="289">
        <f t="shared" si="0"/>
        <v>6.64645726807889</v>
      </c>
      <c r="J8" s="259">
        <v>8</v>
      </c>
      <c r="K8" s="259">
        <v>39</v>
      </c>
      <c r="L8" s="313">
        <f t="shared" si="1"/>
        <v>0.5843681519357196</v>
      </c>
      <c r="M8" s="314">
        <f t="shared" si="2"/>
        <v>2.8487947406866323</v>
      </c>
    </row>
    <row r="9" spans="1:13" ht="34.5" customHeight="1">
      <c r="A9" s="9">
        <v>4</v>
      </c>
      <c r="B9" s="106" t="s">
        <v>54</v>
      </c>
      <c r="C9" s="258">
        <v>768</v>
      </c>
      <c r="D9" s="258">
        <v>16</v>
      </c>
      <c r="E9" s="258">
        <v>25</v>
      </c>
      <c r="F9" s="289">
        <f t="shared" si="3"/>
        <v>3.2552083333333335</v>
      </c>
      <c r="G9" s="311">
        <f t="shared" si="4"/>
        <v>64</v>
      </c>
      <c r="H9" s="188">
        <v>2267</v>
      </c>
      <c r="I9" s="289">
        <f t="shared" si="0"/>
        <v>2.9518229166666665</v>
      </c>
      <c r="J9" s="259">
        <v>5</v>
      </c>
      <c r="K9" s="259">
        <v>1</v>
      </c>
      <c r="L9" s="313">
        <f t="shared" si="1"/>
        <v>0.6510416666666667</v>
      </c>
      <c r="M9" s="314">
        <f t="shared" si="2"/>
        <v>0.13020833333333331</v>
      </c>
    </row>
    <row r="10" spans="1:13" ht="34.5" customHeight="1">
      <c r="A10" s="9">
        <v>5</v>
      </c>
      <c r="B10" s="105" t="s">
        <v>55</v>
      </c>
      <c r="C10" s="258">
        <v>385</v>
      </c>
      <c r="D10" s="265">
        <v>21</v>
      </c>
      <c r="E10" s="266">
        <v>30</v>
      </c>
      <c r="F10" s="289">
        <f t="shared" si="3"/>
        <v>7.792207792207792</v>
      </c>
      <c r="G10" s="311">
        <f t="shared" si="4"/>
        <v>70</v>
      </c>
      <c r="H10" s="198">
        <v>1171</v>
      </c>
      <c r="I10" s="289">
        <f t="shared" si="0"/>
        <v>3.0415584415584416</v>
      </c>
      <c r="J10" s="259">
        <v>15</v>
      </c>
      <c r="K10" s="259">
        <v>5</v>
      </c>
      <c r="L10" s="313">
        <f t="shared" si="1"/>
        <v>3.896103896103896</v>
      </c>
      <c r="M10" s="314">
        <f t="shared" si="2"/>
        <v>1.2987012987012987</v>
      </c>
    </row>
    <row r="11" spans="1:13" ht="40.5" customHeight="1" thickBot="1">
      <c r="A11" s="9">
        <v>6</v>
      </c>
      <c r="B11" s="105" t="s">
        <v>79</v>
      </c>
      <c r="C11" s="258">
        <v>92</v>
      </c>
      <c r="D11" s="259">
        <v>1</v>
      </c>
      <c r="E11" s="258">
        <v>4</v>
      </c>
      <c r="F11" s="289">
        <f t="shared" si="3"/>
        <v>4.3478260869565215</v>
      </c>
      <c r="G11" s="315">
        <f t="shared" si="4"/>
        <v>25</v>
      </c>
      <c r="H11" s="188">
        <v>745</v>
      </c>
      <c r="I11" s="289">
        <f t="shared" si="0"/>
        <v>8.097826086956522</v>
      </c>
      <c r="J11" s="300">
        <v>5</v>
      </c>
      <c r="K11" s="300">
        <v>15</v>
      </c>
      <c r="L11" s="316">
        <f t="shared" si="1"/>
        <v>5.434782608695652</v>
      </c>
      <c r="M11" s="317">
        <f t="shared" si="2"/>
        <v>16.304347826086957</v>
      </c>
    </row>
    <row r="12" spans="1:13" ht="39.75" customHeight="1" thickBot="1" thickTop="1">
      <c r="A12" s="683" t="s">
        <v>52</v>
      </c>
      <c r="B12" s="684"/>
      <c r="C12" s="94">
        <f>SUM(C6:C11)</f>
        <v>4982</v>
      </c>
      <c r="D12" s="94">
        <f>SUM(D6:D11)</f>
        <v>181</v>
      </c>
      <c r="E12" s="94">
        <f>SUM(E6:E11)</f>
        <v>299</v>
      </c>
      <c r="F12" s="89">
        <f t="shared" si="3"/>
        <v>6.0016057808109196</v>
      </c>
      <c r="G12" s="89">
        <f t="shared" si="4"/>
        <v>60.535117056856194</v>
      </c>
      <c r="H12" s="94">
        <f>SUM(H6:H11)</f>
        <v>29348</v>
      </c>
      <c r="I12" s="89">
        <f>H12/C12</f>
        <v>5.890806904857487</v>
      </c>
      <c r="J12" s="64">
        <f>SUM(J6:J11)</f>
        <v>77</v>
      </c>
      <c r="K12" s="64">
        <f>SUM(K6:K11)</f>
        <v>76</v>
      </c>
      <c r="L12" s="101">
        <f t="shared" si="1"/>
        <v>1.5455640305098355</v>
      </c>
      <c r="M12" s="102">
        <f t="shared" si="2"/>
        <v>1.5254917703733442</v>
      </c>
    </row>
    <row r="13" spans="1:6" ht="9.75" customHeight="1">
      <c r="A13" s="13"/>
      <c r="E13" s="56"/>
      <c r="F13" s="56"/>
    </row>
    <row r="19" spans="1:13" ht="13.5">
      <c r="A19" s="575" t="s">
        <v>432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</row>
  </sheetData>
  <mergeCells count="16">
    <mergeCell ref="A19:M19"/>
    <mergeCell ref="M3:M4"/>
    <mergeCell ref="A1:M1"/>
    <mergeCell ref="I3:I4"/>
    <mergeCell ref="J3:J4"/>
    <mergeCell ref="K3:K4"/>
    <mergeCell ref="L3:L4"/>
    <mergeCell ref="D3:D4"/>
    <mergeCell ref="E3:E4"/>
    <mergeCell ref="F3:F4"/>
    <mergeCell ref="G3:G4"/>
    <mergeCell ref="H3:H4"/>
    <mergeCell ref="A12:B12"/>
    <mergeCell ref="A3:A4"/>
    <mergeCell ref="B3:B4"/>
    <mergeCell ref="C3:C4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6"/>
  <sheetViews>
    <sheetView zoomScale="85" zoomScaleNormal="85" workbookViewId="0" topLeftCell="A1">
      <selection activeCell="G7" sqref="G7"/>
    </sheetView>
  </sheetViews>
  <sheetFormatPr defaultColWidth="9.140625" defaultRowHeight="12.75"/>
  <cols>
    <col min="1" max="1" width="3.57421875" style="6" customWidth="1"/>
    <col min="2" max="2" width="28.7109375" style="6" customWidth="1"/>
    <col min="3" max="3" width="10.421875" style="6" customWidth="1"/>
    <col min="4" max="4" width="9.421875" style="6" customWidth="1"/>
    <col min="5" max="5" width="7.28125" style="6" customWidth="1"/>
    <col min="6" max="6" width="9.28125" style="6" customWidth="1"/>
    <col min="7" max="7" width="9.8515625" style="6" customWidth="1"/>
    <col min="8" max="8" width="8.57421875" style="160" customWidth="1"/>
    <col min="9" max="9" width="8.00390625" style="6" customWidth="1"/>
    <col min="10" max="10" width="9.28125" style="6" customWidth="1"/>
    <col min="11" max="11" width="14.00390625" style="6" customWidth="1"/>
    <col min="12" max="12" width="11.8515625" style="6" customWidth="1"/>
    <col min="13" max="13" width="13.28125" style="6" customWidth="1"/>
    <col min="14" max="16384" width="9.140625" style="6" customWidth="1"/>
  </cols>
  <sheetData>
    <row r="1" spans="1:13" s="5" customFormat="1" ht="30.75" customHeight="1">
      <c r="A1" s="607" t="s">
        <v>5</v>
      </c>
      <c r="B1" s="687"/>
      <c r="C1" s="687"/>
      <c r="D1" s="687"/>
      <c r="E1" s="687"/>
      <c r="F1" s="687"/>
      <c r="G1" s="687"/>
      <c r="H1" s="687"/>
      <c r="I1" s="687"/>
      <c r="J1" s="644"/>
      <c r="K1" s="644"/>
      <c r="L1" s="644"/>
      <c r="M1" s="644"/>
    </row>
    <row r="2" spans="2:13" ht="17.25" customHeight="1" thickBot="1">
      <c r="B2" s="2"/>
      <c r="C2" s="2"/>
      <c r="D2" s="2"/>
      <c r="E2" s="2"/>
      <c r="F2" s="2"/>
      <c r="G2" s="2"/>
      <c r="H2" s="2"/>
      <c r="I2" s="4"/>
      <c r="M2" s="25" t="s">
        <v>394</v>
      </c>
    </row>
    <row r="3" spans="1:13" ht="45.75" customHeight="1">
      <c r="A3" s="577" t="s">
        <v>149</v>
      </c>
      <c r="B3" s="645" t="s">
        <v>143</v>
      </c>
      <c r="C3" s="581" t="s">
        <v>30</v>
      </c>
      <c r="D3" s="581" t="s">
        <v>31</v>
      </c>
      <c r="E3" s="581" t="s">
        <v>32</v>
      </c>
      <c r="F3" s="581" t="s">
        <v>33</v>
      </c>
      <c r="G3" s="581" t="s">
        <v>34</v>
      </c>
      <c r="H3" s="690" t="s">
        <v>35</v>
      </c>
      <c r="I3" s="581" t="s">
        <v>36</v>
      </c>
      <c r="J3" s="647" t="s">
        <v>366</v>
      </c>
      <c r="K3" s="647" t="s">
        <v>364</v>
      </c>
      <c r="L3" s="647" t="s">
        <v>370</v>
      </c>
      <c r="M3" s="649" t="s">
        <v>365</v>
      </c>
    </row>
    <row r="4" spans="1:13" ht="54" customHeight="1" thickBot="1">
      <c r="A4" s="578"/>
      <c r="B4" s="646"/>
      <c r="C4" s="582"/>
      <c r="D4" s="582"/>
      <c r="E4" s="582"/>
      <c r="F4" s="582"/>
      <c r="G4" s="582"/>
      <c r="H4" s="691"/>
      <c r="I4" s="582"/>
      <c r="J4" s="692"/>
      <c r="K4" s="692"/>
      <c r="L4" s="692"/>
      <c r="M4" s="693"/>
    </row>
    <row r="5" spans="1:13" s="41" customFormat="1" ht="9.75" customHeight="1" thickBot="1" thickTop="1">
      <c r="A5" s="34">
        <v>0</v>
      </c>
      <c r="B5" s="44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167">
        <v>7</v>
      </c>
      <c r="I5" s="35">
        <v>8</v>
      </c>
      <c r="J5" s="156">
        <v>9</v>
      </c>
      <c r="K5" s="156">
        <v>10</v>
      </c>
      <c r="L5" s="156">
        <v>11</v>
      </c>
      <c r="M5" s="157">
        <v>12</v>
      </c>
    </row>
    <row r="6" spans="1:13" ht="30" customHeight="1" thickTop="1">
      <c r="A6" s="8">
        <v>1</v>
      </c>
      <c r="B6" s="107" t="s">
        <v>81</v>
      </c>
      <c r="C6" s="258">
        <v>1117</v>
      </c>
      <c r="D6" s="259">
        <v>85</v>
      </c>
      <c r="E6" s="258">
        <v>289</v>
      </c>
      <c r="F6" s="285">
        <f>E6/C6*100</f>
        <v>25.872873769024174</v>
      </c>
      <c r="G6" s="311">
        <f aca="true" t="shared" si="0" ref="G6:G11">D6/E6*100</f>
        <v>29.411764705882355</v>
      </c>
      <c r="H6" s="188">
        <v>10762</v>
      </c>
      <c r="I6" s="285">
        <f aca="true" t="shared" si="1" ref="I6:I12">H6/C6</f>
        <v>9.634735899731423</v>
      </c>
      <c r="J6" s="318">
        <v>7</v>
      </c>
      <c r="K6" s="318">
        <v>5</v>
      </c>
      <c r="L6" s="313">
        <f aca="true" t="shared" si="2" ref="L6:L13">J6/C6*100</f>
        <v>0.6266786034019696</v>
      </c>
      <c r="M6" s="314">
        <f aca="true" t="shared" si="3" ref="M6:M13">K6/C6*100</f>
        <v>0.4476275738585497</v>
      </c>
    </row>
    <row r="7" spans="1:13" ht="30" customHeight="1">
      <c r="A7" s="9">
        <v>2</v>
      </c>
      <c r="B7" s="105" t="s">
        <v>82</v>
      </c>
      <c r="C7" s="258">
        <v>5</v>
      </c>
      <c r="D7" s="259">
        <v>0</v>
      </c>
      <c r="E7" s="258">
        <v>0</v>
      </c>
      <c r="F7" s="98">
        <f aca="true" t="shared" si="4" ref="F7:F12">E7/C7*100</f>
        <v>0</v>
      </c>
      <c r="G7" s="311"/>
      <c r="H7" s="188">
        <v>46</v>
      </c>
      <c r="I7" s="98">
        <f t="shared" si="1"/>
        <v>9.2</v>
      </c>
      <c r="J7" s="259">
        <v>0</v>
      </c>
      <c r="K7" s="259">
        <v>0</v>
      </c>
      <c r="L7" s="313">
        <f t="shared" si="2"/>
        <v>0</v>
      </c>
      <c r="M7" s="314">
        <f t="shared" si="3"/>
        <v>0</v>
      </c>
    </row>
    <row r="8" spans="1:13" ht="30" customHeight="1">
      <c r="A8" s="9">
        <v>3</v>
      </c>
      <c r="B8" s="106" t="s">
        <v>53</v>
      </c>
      <c r="C8" s="258">
        <v>100</v>
      </c>
      <c r="D8" s="259">
        <v>2</v>
      </c>
      <c r="E8" s="258">
        <v>4</v>
      </c>
      <c r="F8" s="98">
        <f t="shared" si="4"/>
        <v>4</v>
      </c>
      <c r="G8" s="311">
        <f t="shared" si="0"/>
        <v>50</v>
      </c>
      <c r="H8" s="188">
        <v>1195</v>
      </c>
      <c r="I8" s="98">
        <f t="shared" si="1"/>
        <v>11.95</v>
      </c>
      <c r="J8" s="259">
        <v>0</v>
      </c>
      <c r="K8" s="259">
        <v>1</v>
      </c>
      <c r="L8" s="313">
        <f t="shared" si="2"/>
        <v>0</v>
      </c>
      <c r="M8" s="314">
        <f t="shared" si="3"/>
        <v>1</v>
      </c>
    </row>
    <row r="9" spans="1:13" ht="30" customHeight="1">
      <c r="A9" s="9">
        <v>4</v>
      </c>
      <c r="B9" s="106" t="s">
        <v>54</v>
      </c>
      <c r="C9" s="258">
        <v>487</v>
      </c>
      <c r="D9" s="258">
        <v>27</v>
      </c>
      <c r="E9" s="258">
        <v>103</v>
      </c>
      <c r="F9" s="98">
        <f t="shared" si="4"/>
        <v>21.149897330595483</v>
      </c>
      <c r="G9" s="311">
        <f t="shared" si="0"/>
        <v>26.21359223300971</v>
      </c>
      <c r="H9" s="188">
        <v>4281</v>
      </c>
      <c r="I9" s="98">
        <f t="shared" si="1"/>
        <v>8.790554414784394</v>
      </c>
      <c r="J9" s="259">
        <v>0</v>
      </c>
      <c r="K9" s="259">
        <v>0</v>
      </c>
      <c r="L9" s="313">
        <f t="shared" si="2"/>
        <v>0</v>
      </c>
      <c r="M9" s="314">
        <f t="shared" si="3"/>
        <v>0</v>
      </c>
    </row>
    <row r="10" spans="1:13" ht="30" customHeight="1">
      <c r="A10" s="9">
        <v>5</v>
      </c>
      <c r="B10" s="105" t="s">
        <v>55</v>
      </c>
      <c r="C10" s="258">
        <v>6</v>
      </c>
      <c r="D10" s="265">
        <v>0</v>
      </c>
      <c r="E10" s="266">
        <v>5</v>
      </c>
      <c r="F10" s="98">
        <f t="shared" si="4"/>
        <v>83.33333333333334</v>
      </c>
      <c r="G10" s="311">
        <f t="shared" si="0"/>
        <v>0</v>
      </c>
      <c r="H10" s="198">
        <v>67</v>
      </c>
      <c r="I10" s="98">
        <f t="shared" si="1"/>
        <v>11.166666666666666</v>
      </c>
      <c r="J10" s="259">
        <v>0</v>
      </c>
      <c r="K10" s="259">
        <v>0</v>
      </c>
      <c r="L10" s="313">
        <f t="shared" si="2"/>
        <v>0</v>
      </c>
      <c r="M10" s="314">
        <f t="shared" si="3"/>
        <v>0</v>
      </c>
    </row>
    <row r="11" spans="1:13" ht="30" customHeight="1">
      <c r="A11" s="9">
        <v>6</v>
      </c>
      <c r="B11" s="105" t="s">
        <v>79</v>
      </c>
      <c r="C11" s="258">
        <v>33</v>
      </c>
      <c r="D11" s="259">
        <v>2</v>
      </c>
      <c r="E11" s="258">
        <v>3</v>
      </c>
      <c r="F11" s="98">
        <f t="shared" si="4"/>
        <v>9.090909090909092</v>
      </c>
      <c r="G11" s="311">
        <f t="shared" si="0"/>
        <v>66.66666666666666</v>
      </c>
      <c r="H11" s="188">
        <v>362</v>
      </c>
      <c r="I11" s="98">
        <f t="shared" si="1"/>
        <v>10.969696969696969</v>
      </c>
      <c r="J11" s="259">
        <v>0</v>
      </c>
      <c r="K11" s="259">
        <v>2</v>
      </c>
      <c r="L11" s="313">
        <f t="shared" si="2"/>
        <v>0</v>
      </c>
      <c r="M11" s="314">
        <f t="shared" si="3"/>
        <v>6.0606060606060606</v>
      </c>
    </row>
    <row r="12" spans="1:13" ht="33.75" customHeight="1" thickBot="1">
      <c r="A12" s="9">
        <v>7</v>
      </c>
      <c r="B12" s="105" t="s">
        <v>89</v>
      </c>
      <c r="C12" s="258">
        <v>5295</v>
      </c>
      <c r="D12" s="259">
        <v>290</v>
      </c>
      <c r="E12" s="258">
        <v>1193</v>
      </c>
      <c r="F12" s="98">
        <f t="shared" si="4"/>
        <v>22.530689329556186</v>
      </c>
      <c r="G12" s="311">
        <f>D12/E12*100</f>
        <v>24.308466051969823</v>
      </c>
      <c r="H12" s="188">
        <v>66570</v>
      </c>
      <c r="I12" s="98">
        <f t="shared" si="1"/>
        <v>12.572237960339944</v>
      </c>
      <c r="J12" s="319">
        <v>44</v>
      </c>
      <c r="K12" s="319">
        <v>41</v>
      </c>
      <c r="L12" s="313">
        <f t="shared" si="2"/>
        <v>0.8309726156751653</v>
      </c>
      <c r="M12" s="314">
        <f t="shared" si="3"/>
        <v>0.7743153918791312</v>
      </c>
    </row>
    <row r="13" spans="1:13" ht="24" customHeight="1" thickBot="1" thickTop="1">
      <c r="A13" s="683" t="s">
        <v>52</v>
      </c>
      <c r="B13" s="684"/>
      <c r="C13" s="94">
        <f>SUM(C6:C12)</f>
        <v>7043</v>
      </c>
      <c r="D13" s="94">
        <f>SUM(D6:D12)</f>
        <v>406</v>
      </c>
      <c r="E13" s="94">
        <f>SUM(E6:E12)</f>
        <v>1597</v>
      </c>
      <c r="F13" s="89">
        <f>E13/C13*100</f>
        <v>22.674996450376263</v>
      </c>
      <c r="G13" s="89">
        <f>D13/E13*100</f>
        <v>25.42266750156543</v>
      </c>
      <c r="H13" s="94">
        <f>SUM(H6:H12)</f>
        <v>83283</v>
      </c>
      <c r="I13" s="89">
        <f>H13/C13</f>
        <v>11.824932557148943</v>
      </c>
      <c r="J13" s="64">
        <f>J6+J7+J8+J9+J10+J11+J12</f>
        <v>51</v>
      </c>
      <c r="K13" s="64">
        <f>K6+K7+K8+K9+K10+K11+K12</f>
        <v>49</v>
      </c>
      <c r="L13" s="101">
        <f t="shared" si="2"/>
        <v>0.7241232429362487</v>
      </c>
      <c r="M13" s="102">
        <f t="shared" si="3"/>
        <v>0.6957262530171802</v>
      </c>
    </row>
    <row r="14" ht="6.75" customHeight="1"/>
    <row r="15" spans="1:6" ht="9.75" customHeight="1">
      <c r="A15" s="161"/>
      <c r="B15" s="56"/>
      <c r="C15" s="56"/>
      <c r="D15" s="56"/>
      <c r="E15" s="56"/>
      <c r="F15" s="56"/>
    </row>
    <row r="16" spans="1:13" ht="13.5">
      <c r="A16" s="575" t="s">
        <v>433</v>
      </c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</row>
  </sheetData>
  <mergeCells count="16">
    <mergeCell ref="A16:M16"/>
    <mergeCell ref="L3:L4"/>
    <mergeCell ref="M3:M4"/>
    <mergeCell ref="A1:M1"/>
    <mergeCell ref="A13:B13"/>
    <mergeCell ref="J3:J4"/>
    <mergeCell ref="K3:K4"/>
    <mergeCell ref="A3:A4"/>
    <mergeCell ref="B3:B4"/>
    <mergeCell ref="C3:C4"/>
    <mergeCell ref="H3:H4"/>
    <mergeCell ref="I3:I4"/>
    <mergeCell ref="D3:D4"/>
    <mergeCell ref="E3:E4"/>
    <mergeCell ref="F3:F4"/>
    <mergeCell ref="G3:G4"/>
  </mergeCells>
  <printOptions horizontalCentered="1"/>
  <pageMargins left="0.35433070866141736" right="0.2755905511811024" top="0.5905511811023623" bottom="0.6692913385826772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F9" sqref="F9"/>
    </sheetView>
  </sheetViews>
  <sheetFormatPr defaultColWidth="9.140625" defaultRowHeight="12.75"/>
  <cols>
    <col min="1" max="1" width="4.140625" style="24" customWidth="1"/>
    <col min="2" max="2" width="21.57421875" style="24" customWidth="1"/>
    <col min="3" max="6" width="12.7109375" style="24" customWidth="1"/>
    <col min="7" max="7" width="16.7109375" style="24" customWidth="1"/>
    <col min="8" max="8" width="18.57421875" style="24" customWidth="1"/>
    <col min="9" max="9" width="20.8515625" style="24" customWidth="1"/>
    <col min="10" max="16384" width="9.140625" style="24" customWidth="1"/>
  </cols>
  <sheetData>
    <row r="1" spans="1:11" s="173" customFormat="1" ht="35.25" customHeight="1">
      <c r="A1" s="676" t="s">
        <v>6</v>
      </c>
      <c r="B1" s="676"/>
      <c r="C1" s="676"/>
      <c r="D1" s="676"/>
      <c r="E1" s="676"/>
      <c r="F1" s="676"/>
      <c r="G1" s="676"/>
      <c r="H1" s="676"/>
      <c r="I1" s="676"/>
      <c r="J1" s="162"/>
      <c r="K1" s="162"/>
    </row>
    <row r="2" spans="2:9" s="180" customFormat="1" ht="12" customHeight="1" thickBot="1">
      <c r="B2" s="154"/>
      <c r="C2" s="154"/>
      <c r="D2" s="181"/>
      <c r="E2" s="181"/>
      <c r="F2" s="181"/>
      <c r="G2" s="181"/>
      <c r="I2" s="182" t="s">
        <v>396</v>
      </c>
    </row>
    <row r="3" spans="1:9" s="173" customFormat="1" ht="11.25" customHeight="1">
      <c r="A3" s="577" t="s">
        <v>149</v>
      </c>
      <c r="B3" s="563" t="s">
        <v>143</v>
      </c>
      <c r="C3" s="581" t="s">
        <v>37</v>
      </c>
      <c r="D3" s="581" t="s">
        <v>107</v>
      </c>
      <c r="E3" s="581" t="s">
        <v>300</v>
      </c>
      <c r="F3" s="581" t="s">
        <v>301</v>
      </c>
      <c r="G3" s="581" t="s">
        <v>110</v>
      </c>
      <c r="H3" s="581" t="s">
        <v>302</v>
      </c>
      <c r="I3" s="674" t="s">
        <v>303</v>
      </c>
    </row>
    <row r="4" spans="1:9" s="173" customFormat="1" ht="56.25" customHeight="1" thickBot="1">
      <c r="A4" s="578"/>
      <c r="B4" s="560"/>
      <c r="C4" s="695"/>
      <c r="D4" s="582"/>
      <c r="E4" s="583"/>
      <c r="F4" s="583"/>
      <c r="G4" s="583"/>
      <c r="H4" s="583"/>
      <c r="I4" s="694"/>
    </row>
    <row r="5" spans="1:9" s="171" customFormat="1" ht="10.5" customHeight="1" thickBot="1" thickTop="1">
      <c r="A5" s="34">
        <v>0</v>
      </c>
      <c r="B5" s="76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166">
        <v>8</v>
      </c>
    </row>
    <row r="6" spans="1:9" s="173" customFormat="1" ht="34.5" customHeight="1" thickTop="1">
      <c r="A6" s="8">
        <v>1</v>
      </c>
      <c r="B6" s="80" t="s">
        <v>81</v>
      </c>
      <c r="C6" s="268">
        <v>6717</v>
      </c>
      <c r="D6" s="260">
        <v>2310</v>
      </c>
      <c r="E6" s="259">
        <v>913</v>
      </c>
      <c r="F6" s="258">
        <v>40</v>
      </c>
      <c r="G6" s="98">
        <f aca="true" t="shared" si="0" ref="G6:G11">D6/C6*100</f>
        <v>34.39035283608754</v>
      </c>
      <c r="H6" s="98">
        <f aca="true" t="shared" si="1" ref="H6:H11">E6/C6*100</f>
        <v>13.592377549501267</v>
      </c>
      <c r="I6" s="320">
        <f aca="true" t="shared" si="2" ref="I6:I11">F6/C6*100</f>
        <v>0.595503945213637</v>
      </c>
    </row>
    <row r="7" spans="1:9" s="173" customFormat="1" ht="34.5" customHeight="1">
      <c r="A7" s="9">
        <v>2</v>
      </c>
      <c r="B7" s="81" t="s">
        <v>82</v>
      </c>
      <c r="C7" s="259">
        <v>2158</v>
      </c>
      <c r="D7" s="259">
        <v>516</v>
      </c>
      <c r="E7" s="259">
        <v>1158</v>
      </c>
      <c r="F7" s="258">
        <v>0</v>
      </c>
      <c r="G7" s="98">
        <f t="shared" si="0"/>
        <v>23.911028730305837</v>
      </c>
      <c r="H7" s="98">
        <f t="shared" si="1"/>
        <v>53.66079703429101</v>
      </c>
      <c r="I7" s="321">
        <f t="shared" si="2"/>
        <v>0</v>
      </c>
    </row>
    <row r="8" spans="1:9" s="173" customFormat="1" ht="34.5" customHeight="1">
      <c r="A8" s="9">
        <v>3</v>
      </c>
      <c r="B8" s="82" t="s">
        <v>53</v>
      </c>
      <c r="C8" s="258">
        <v>2520</v>
      </c>
      <c r="D8" s="259">
        <v>452</v>
      </c>
      <c r="E8" s="259">
        <v>138</v>
      </c>
      <c r="F8" s="258">
        <v>138</v>
      </c>
      <c r="G8" s="98">
        <f t="shared" si="0"/>
        <v>17.936507936507937</v>
      </c>
      <c r="H8" s="98">
        <f t="shared" si="1"/>
        <v>5.476190476190476</v>
      </c>
      <c r="I8" s="321">
        <f t="shared" si="2"/>
        <v>5.476190476190476</v>
      </c>
    </row>
    <row r="9" spans="1:9" ht="34.5" customHeight="1">
      <c r="A9" s="9">
        <v>4</v>
      </c>
      <c r="B9" s="82" t="s">
        <v>54</v>
      </c>
      <c r="C9" s="258">
        <v>1590</v>
      </c>
      <c r="D9" s="258">
        <v>188</v>
      </c>
      <c r="E9" s="258">
        <v>75</v>
      </c>
      <c r="F9" s="258">
        <v>0</v>
      </c>
      <c r="G9" s="98">
        <f t="shared" si="0"/>
        <v>11.823899371069183</v>
      </c>
      <c r="H9" s="98">
        <f t="shared" si="1"/>
        <v>4.716981132075472</v>
      </c>
      <c r="I9" s="321">
        <f t="shared" si="2"/>
        <v>0</v>
      </c>
    </row>
    <row r="10" spans="1:9" ht="34.5" customHeight="1" thickBot="1">
      <c r="A10" s="9">
        <v>5</v>
      </c>
      <c r="B10" s="82" t="s">
        <v>56</v>
      </c>
      <c r="C10" s="258">
        <v>6799</v>
      </c>
      <c r="D10" s="259">
        <v>1883</v>
      </c>
      <c r="E10" s="259">
        <v>3207</v>
      </c>
      <c r="F10" s="258">
        <v>174</v>
      </c>
      <c r="G10" s="291">
        <f t="shared" si="0"/>
        <v>27.69524930136785</v>
      </c>
      <c r="H10" s="291">
        <f t="shared" si="1"/>
        <v>47.16870127959994</v>
      </c>
      <c r="I10" s="284">
        <f t="shared" si="2"/>
        <v>2.559199882335638</v>
      </c>
    </row>
    <row r="11" spans="1:9" ht="39.75" customHeight="1" thickBot="1" thickTop="1">
      <c r="A11" s="564" t="s">
        <v>52</v>
      </c>
      <c r="B11" s="565"/>
      <c r="C11" s="64">
        <f>SUM(C6:C10)</f>
        <v>19784</v>
      </c>
      <c r="D11" s="91">
        <f>SUM(D6:D10)</f>
        <v>5349</v>
      </c>
      <c r="E11" s="91">
        <f>SUM(E6:E10)</f>
        <v>5491</v>
      </c>
      <c r="F11" s="91">
        <f>SUM(F6:F10)</f>
        <v>352</v>
      </c>
      <c r="G11" s="89">
        <f t="shared" si="0"/>
        <v>27.03699959563283</v>
      </c>
      <c r="H11" s="89">
        <f t="shared" si="1"/>
        <v>27.75475131419329</v>
      </c>
      <c r="I11" s="90">
        <f t="shared" si="2"/>
        <v>1.7792155276991506</v>
      </c>
    </row>
    <row r="14" spans="1:13" ht="13.5">
      <c r="A14" s="575" t="s">
        <v>434</v>
      </c>
      <c r="B14" s="575"/>
      <c r="C14" s="575"/>
      <c r="D14" s="575"/>
      <c r="E14" s="575"/>
      <c r="F14" s="575"/>
      <c r="G14" s="575"/>
      <c r="H14" s="575"/>
      <c r="I14" s="575"/>
      <c r="J14" s="141"/>
      <c r="K14" s="141"/>
      <c r="L14" s="141"/>
      <c r="M14" s="141"/>
    </row>
  </sheetData>
  <mergeCells count="12">
    <mergeCell ref="A14:I14"/>
    <mergeCell ref="A1:I1"/>
    <mergeCell ref="C3:C4"/>
    <mergeCell ref="A3:A4"/>
    <mergeCell ref="B3:B4"/>
    <mergeCell ref="D3:D4"/>
    <mergeCell ref="E3:E4"/>
    <mergeCell ref="F3:F4"/>
    <mergeCell ref="G3:G4"/>
    <mergeCell ref="H3:H4"/>
    <mergeCell ref="A11:B11"/>
    <mergeCell ref="I3:I4"/>
  </mergeCells>
  <printOptions horizontalCentered="1"/>
  <pageMargins left="0.5905511811023623" right="0.31496062992125984" top="0.787401574803149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15" sqref="F15"/>
    </sheetView>
  </sheetViews>
  <sheetFormatPr defaultColWidth="9.140625" defaultRowHeight="12.75"/>
  <cols>
    <col min="1" max="1" width="4.00390625" style="24" customWidth="1"/>
    <col min="2" max="2" width="21.140625" style="24" customWidth="1"/>
    <col min="3" max="4" width="9.140625" style="24" customWidth="1"/>
    <col min="5" max="5" width="10.57421875" style="24" customWidth="1"/>
    <col min="6" max="6" width="11.28125" style="24" customWidth="1"/>
    <col min="7" max="7" width="10.00390625" style="24" customWidth="1"/>
    <col min="8" max="8" width="13.8515625" style="24" customWidth="1"/>
    <col min="9" max="9" width="12.140625" style="24" customWidth="1"/>
    <col min="10" max="10" width="13.28125" style="24" customWidth="1"/>
    <col min="11" max="11" width="11.140625" style="24" customWidth="1"/>
    <col min="12" max="16384" width="9.140625" style="24" customWidth="1"/>
  </cols>
  <sheetData>
    <row r="1" spans="1:11" ht="49.5" customHeight="1">
      <c r="A1" s="676" t="s">
        <v>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</row>
    <row r="2" spans="1:11" ht="15" customHeight="1" thickBot="1">
      <c r="A2" s="173"/>
      <c r="B2" s="174"/>
      <c r="C2" s="174"/>
      <c r="D2" s="175"/>
      <c r="E2" s="175"/>
      <c r="F2" s="175"/>
      <c r="G2" s="175"/>
      <c r="H2" s="175"/>
      <c r="I2" s="176"/>
      <c r="J2" s="176"/>
      <c r="K2" s="177" t="s">
        <v>397</v>
      </c>
    </row>
    <row r="3" spans="1:11" ht="13.5">
      <c r="A3" s="577" t="s">
        <v>149</v>
      </c>
      <c r="B3" s="563" t="s">
        <v>143</v>
      </c>
      <c r="C3" s="581" t="s">
        <v>305</v>
      </c>
      <c r="D3" s="581" t="s">
        <v>304</v>
      </c>
      <c r="E3" s="581" t="s">
        <v>306</v>
      </c>
      <c r="F3" s="581" t="s">
        <v>307</v>
      </c>
      <c r="G3" s="581" t="s">
        <v>308</v>
      </c>
      <c r="H3" s="581" t="s">
        <v>309</v>
      </c>
      <c r="I3" s="678" t="s">
        <v>310</v>
      </c>
      <c r="J3" s="678" t="s">
        <v>311</v>
      </c>
      <c r="K3" s="674" t="s">
        <v>312</v>
      </c>
    </row>
    <row r="4" spans="1:11" ht="97.5" customHeight="1" thickBot="1">
      <c r="A4" s="578"/>
      <c r="B4" s="560"/>
      <c r="C4" s="698"/>
      <c r="D4" s="582"/>
      <c r="E4" s="583"/>
      <c r="F4" s="583"/>
      <c r="G4" s="583"/>
      <c r="H4" s="583"/>
      <c r="I4" s="696"/>
      <c r="J4" s="696"/>
      <c r="K4" s="697"/>
    </row>
    <row r="5" spans="1:11" s="171" customFormat="1" ht="12" thickBot="1" thickTop="1">
      <c r="A5" s="34">
        <v>0</v>
      </c>
      <c r="B5" s="76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165">
        <v>8</v>
      </c>
      <c r="J5" s="165">
        <v>9</v>
      </c>
      <c r="K5" s="166">
        <v>10</v>
      </c>
    </row>
    <row r="6" spans="1:11" ht="30" customHeight="1" thickTop="1">
      <c r="A6" s="8">
        <v>1</v>
      </c>
      <c r="B6" s="80" t="s">
        <v>81</v>
      </c>
      <c r="C6" s="268">
        <v>6717</v>
      </c>
      <c r="D6" s="260">
        <v>4407</v>
      </c>
      <c r="E6" s="259">
        <v>992</v>
      </c>
      <c r="F6" s="258">
        <v>18821</v>
      </c>
      <c r="G6" s="188">
        <v>6883</v>
      </c>
      <c r="H6" s="188">
        <v>6</v>
      </c>
      <c r="I6" s="322">
        <f aca="true" t="shared" si="0" ref="I6:I11">E6/C6*100</f>
        <v>14.768497841298197</v>
      </c>
      <c r="J6" s="278">
        <f aca="true" t="shared" si="1" ref="J6:J11">H6/G6*100</f>
        <v>0.08717129158797036</v>
      </c>
      <c r="K6" s="279">
        <f aca="true" t="shared" si="2" ref="K6:K11">F6/D6</f>
        <v>4.270705695484456</v>
      </c>
    </row>
    <row r="7" spans="1:11" ht="30" customHeight="1">
      <c r="A7" s="9">
        <v>2</v>
      </c>
      <c r="B7" s="81" t="s">
        <v>82</v>
      </c>
      <c r="C7" s="259">
        <v>2158</v>
      </c>
      <c r="D7" s="259">
        <v>1642</v>
      </c>
      <c r="E7" s="259">
        <v>318</v>
      </c>
      <c r="F7" s="258">
        <v>5184</v>
      </c>
      <c r="G7" s="188">
        <v>2192</v>
      </c>
      <c r="H7" s="188">
        <v>39</v>
      </c>
      <c r="I7" s="323">
        <f t="shared" si="0"/>
        <v>14.735866543095458</v>
      </c>
      <c r="J7" s="278">
        <f t="shared" si="1"/>
        <v>1.7791970802919708</v>
      </c>
      <c r="K7" s="279">
        <f t="shared" si="2"/>
        <v>3.1571254567600486</v>
      </c>
    </row>
    <row r="8" spans="1:11" ht="30" customHeight="1">
      <c r="A8" s="9">
        <v>3</v>
      </c>
      <c r="B8" s="82" t="s">
        <v>53</v>
      </c>
      <c r="C8" s="258">
        <v>2520</v>
      </c>
      <c r="D8" s="259">
        <v>2068</v>
      </c>
      <c r="E8" s="259">
        <v>349</v>
      </c>
      <c r="F8" s="258">
        <v>6207</v>
      </c>
      <c r="G8" s="188">
        <v>2539</v>
      </c>
      <c r="H8" s="188">
        <v>118</v>
      </c>
      <c r="I8" s="323">
        <f t="shared" si="0"/>
        <v>13.84920634920635</v>
      </c>
      <c r="J8" s="278">
        <f t="shared" si="1"/>
        <v>4.647499015360379</v>
      </c>
      <c r="K8" s="279">
        <f t="shared" si="2"/>
        <v>3.001450676982592</v>
      </c>
    </row>
    <row r="9" spans="1:11" ht="30" customHeight="1">
      <c r="A9" s="9">
        <v>4</v>
      </c>
      <c r="B9" s="82" t="s">
        <v>54</v>
      </c>
      <c r="C9" s="258">
        <v>1590</v>
      </c>
      <c r="D9" s="258">
        <v>1327</v>
      </c>
      <c r="E9" s="258">
        <v>159</v>
      </c>
      <c r="F9" s="258">
        <v>3333</v>
      </c>
      <c r="G9" s="188">
        <v>1598</v>
      </c>
      <c r="H9" s="188">
        <v>74</v>
      </c>
      <c r="I9" s="323">
        <f t="shared" si="0"/>
        <v>10</v>
      </c>
      <c r="J9" s="278">
        <f t="shared" si="1"/>
        <v>4.630788485607009</v>
      </c>
      <c r="K9" s="279">
        <f t="shared" si="2"/>
        <v>2.5116804822908816</v>
      </c>
    </row>
    <row r="10" spans="1:11" ht="30" customHeight="1" thickBot="1">
      <c r="A10" s="9">
        <v>5</v>
      </c>
      <c r="B10" s="82" t="s">
        <v>56</v>
      </c>
      <c r="C10" s="258">
        <v>6799</v>
      </c>
      <c r="D10" s="259">
        <v>4532</v>
      </c>
      <c r="E10" s="259">
        <v>635</v>
      </c>
      <c r="F10" s="258">
        <v>16209</v>
      </c>
      <c r="G10" s="199">
        <v>6933</v>
      </c>
      <c r="H10" s="199">
        <v>279</v>
      </c>
      <c r="I10" s="324">
        <f t="shared" si="0"/>
        <v>9.339608765995</v>
      </c>
      <c r="J10" s="283">
        <f t="shared" si="1"/>
        <v>4.024231934227608</v>
      </c>
      <c r="K10" s="325">
        <f t="shared" si="2"/>
        <v>3.576566637246249</v>
      </c>
    </row>
    <row r="11" spans="1:11" ht="39.75" customHeight="1" thickBot="1" thickTop="1">
      <c r="A11" s="589" t="s">
        <v>52</v>
      </c>
      <c r="B11" s="590"/>
      <c r="C11" s="64">
        <f aca="true" t="shared" si="3" ref="C11:H11">SUM(C6:C10)</f>
        <v>19784</v>
      </c>
      <c r="D11" s="91">
        <f t="shared" si="3"/>
        <v>13976</v>
      </c>
      <c r="E11" s="91">
        <f t="shared" si="3"/>
        <v>2453</v>
      </c>
      <c r="F11" s="91">
        <f t="shared" si="3"/>
        <v>49754</v>
      </c>
      <c r="G11" s="94">
        <f t="shared" si="3"/>
        <v>20145</v>
      </c>
      <c r="H11" s="94">
        <f t="shared" si="3"/>
        <v>516</v>
      </c>
      <c r="I11" s="89">
        <f t="shared" si="0"/>
        <v>12.398908208653458</v>
      </c>
      <c r="J11" s="89">
        <f t="shared" si="1"/>
        <v>2.5614296351451973</v>
      </c>
      <c r="K11" s="90">
        <f t="shared" si="2"/>
        <v>3.5599599313108183</v>
      </c>
    </row>
    <row r="12" spans="7:8" ht="13.5">
      <c r="G12" s="178"/>
      <c r="H12" s="179"/>
    </row>
    <row r="13" spans="1:11" ht="13.5">
      <c r="A13" s="677" t="s">
        <v>435</v>
      </c>
      <c r="B13" s="677"/>
      <c r="C13" s="677"/>
      <c r="D13" s="677"/>
      <c r="E13" s="677"/>
      <c r="F13" s="677"/>
      <c r="G13" s="677"/>
      <c r="H13" s="677"/>
      <c r="I13" s="677"/>
      <c r="J13" s="677"/>
      <c r="K13" s="677"/>
    </row>
  </sheetData>
  <mergeCells count="14">
    <mergeCell ref="A13:K13"/>
    <mergeCell ref="A1:K1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1:B11"/>
    <mergeCell ref="J3:J4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D10" sqref="D10"/>
    </sheetView>
  </sheetViews>
  <sheetFormatPr defaultColWidth="9.140625" defaultRowHeight="12.75"/>
  <cols>
    <col min="1" max="1" width="4.140625" style="24" customWidth="1"/>
    <col min="2" max="5" width="25.7109375" style="24" customWidth="1"/>
    <col min="6" max="16384" width="9.140625" style="24" customWidth="1"/>
  </cols>
  <sheetData>
    <row r="1" spans="1:11" ht="59.25" customHeight="1">
      <c r="A1" s="699" t="s">
        <v>8</v>
      </c>
      <c r="B1" s="699"/>
      <c r="C1" s="699"/>
      <c r="D1" s="699"/>
      <c r="E1" s="699"/>
      <c r="F1" s="699"/>
      <c r="G1" s="699"/>
      <c r="H1" s="169"/>
      <c r="I1" s="169"/>
      <c r="J1" s="169"/>
      <c r="K1" s="169"/>
    </row>
    <row r="2" spans="1:5" ht="22.5" customHeight="1" thickBot="1">
      <c r="A2" s="170"/>
      <c r="B2" s="170"/>
      <c r="C2" s="170"/>
      <c r="D2" s="53"/>
      <c r="E2" s="151" t="s">
        <v>173</v>
      </c>
    </row>
    <row r="3" spans="1:5" ht="13.5">
      <c r="A3" s="577" t="s">
        <v>149</v>
      </c>
      <c r="B3" s="563" t="s">
        <v>143</v>
      </c>
      <c r="C3" s="581" t="s">
        <v>108</v>
      </c>
      <c r="D3" s="678" t="s">
        <v>109</v>
      </c>
      <c r="E3" s="674" t="s">
        <v>9</v>
      </c>
    </row>
    <row r="4" spans="1:5" ht="41.25" customHeight="1" thickBot="1">
      <c r="A4" s="578"/>
      <c r="B4" s="560"/>
      <c r="C4" s="701"/>
      <c r="D4" s="695"/>
      <c r="E4" s="700"/>
    </row>
    <row r="5" spans="1:5" s="171" customFormat="1" ht="12" thickBot="1" thickTop="1">
      <c r="A5" s="34">
        <v>0</v>
      </c>
      <c r="B5" s="76">
        <v>1</v>
      </c>
      <c r="C5" s="35">
        <v>2</v>
      </c>
      <c r="D5" s="163">
        <v>3</v>
      </c>
      <c r="E5" s="164">
        <v>4</v>
      </c>
    </row>
    <row r="6" spans="1:5" ht="34.5" customHeight="1" thickTop="1">
      <c r="A6" s="8">
        <v>1</v>
      </c>
      <c r="B6" s="80" t="s">
        <v>81</v>
      </c>
      <c r="C6" s="268">
        <v>0</v>
      </c>
      <c r="D6" s="326">
        <v>18</v>
      </c>
      <c r="E6" s="327" t="s">
        <v>539</v>
      </c>
    </row>
    <row r="7" spans="1:5" ht="34.5" customHeight="1">
      <c r="A7" s="9">
        <v>2</v>
      </c>
      <c r="B7" s="81" t="s">
        <v>341</v>
      </c>
      <c r="C7" s="259">
        <v>1</v>
      </c>
      <c r="D7" s="328">
        <v>11</v>
      </c>
      <c r="E7" s="327" t="s">
        <v>541</v>
      </c>
    </row>
    <row r="8" spans="1:5" ht="34.5" customHeight="1">
      <c r="A8" s="9">
        <v>3</v>
      </c>
      <c r="B8" s="82" t="s">
        <v>53</v>
      </c>
      <c r="C8" s="259">
        <v>0</v>
      </c>
      <c r="D8" s="328">
        <v>4</v>
      </c>
      <c r="E8" s="327" t="s">
        <v>541</v>
      </c>
    </row>
    <row r="9" spans="1:5" ht="34.5" customHeight="1">
      <c r="A9" s="9">
        <v>4</v>
      </c>
      <c r="B9" s="82" t="s">
        <v>54</v>
      </c>
      <c r="C9" s="259">
        <v>0</v>
      </c>
      <c r="D9" s="328">
        <v>0</v>
      </c>
      <c r="E9" s="327" t="s">
        <v>541</v>
      </c>
    </row>
    <row r="10" spans="1:5" ht="34.5" customHeight="1" thickBot="1">
      <c r="A10" s="84">
        <v>5</v>
      </c>
      <c r="B10" s="85" t="s">
        <v>342</v>
      </c>
      <c r="C10" s="329">
        <v>0</v>
      </c>
      <c r="D10" s="330">
        <v>1</v>
      </c>
      <c r="E10" s="327" t="s">
        <v>541</v>
      </c>
    </row>
    <row r="11" spans="1:6" ht="39.75" customHeight="1" thickBot="1" thickTop="1">
      <c r="A11" s="589" t="s">
        <v>52</v>
      </c>
      <c r="B11" s="590"/>
      <c r="C11" s="94">
        <f>C6+C7+C8+C9+C10</f>
        <v>1</v>
      </c>
      <c r="D11" s="94">
        <f>D6+D7+D8+D9+D10</f>
        <v>34</v>
      </c>
      <c r="E11" s="331"/>
      <c r="F11" s="172"/>
    </row>
    <row r="13" spans="1:5" ht="13.5">
      <c r="A13" s="677" t="s">
        <v>436</v>
      </c>
      <c r="B13" s="677"/>
      <c r="C13" s="677"/>
      <c r="D13" s="677"/>
      <c r="E13" s="677"/>
    </row>
  </sheetData>
  <mergeCells count="8">
    <mergeCell ref="A13:E13"/>
    <mergeCell ref="A1:G1"/>
    <mergeCell ref="A11:B11"/>
    <mergeCell ref="D3:D4"/>
    <mergeCell ref="E3:E4"/>
    <mergeCell ref="A3:A4"/>
    <mergeCell ref="B3:B4"/>
    <mergeCell ref="C3:C4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4">
      <selection activeCell="H13" sqref="H13"/>
    </sheetView>
  </sheetViews>
  <sheetFormatPr defaultColWidth="9.140625" defaultRowHeight="12.75"/>
  <cols>
    <col min="1" max="1" width="3.28125" style="6" customWidth="1"/>
    <col min="2" max="2" width="19.7109375" style="6" customWidth="1"/>
    <col min="3" max="3" width="12.8515625" style="6" customWidth="1"/>
    <col min="4" max="4" width="13.8515625" style="6" customWidth="1"/>
    <col min="5" max="5" width="17.57421875" style="6" customWidth="1"/>
    <col min="6" max="6" width="17.7109375" style="6" customWidth="1"/>
    <col min="7" max="7" width="14.140625" style="6" customWidth="1"/>
    <col min="8" max="8" width="17.57421875" style="6" customWidth="1"/>
    <col min="9" max="16384" width="9.140625" style="6" customWidth="1"/>
  </cols>
  <sheetData>
    <row r="1" spans="1:8" s="5" customFormat="1" ht="35.25" customHeight="1">
      <c r="A1" s="607" t="s">
        <v>10</v>
      </c>
      <c r="B1" s="669"/>
      <c r="C1" s="669"/>
      <c r="D1" s="669"/>
      <c r="E1" s="669"/>
      <c r="F1" s="669"/>
      <c r="G1" s="669"/>
      <c r="H1" s="669"/>
    </row>
    <row r="2" spans="1:8" ht="19.5" customHeight="1" thickBot="1">
      <c r="A2" s="32"/>
      <c r="B2" s="53"/>
      <c r="C2" s="53"/>
      <c r="D2" s="53"/>
      <c r="E2" s="53"/>
      <c r="F2" s="53"/>
      <c r="G2" s="53"/>
      <c r="H2" s="25" t="s">
        <v>274</v>
      </c>
    </row>
    <row r="3" spans="1:8" ht="35.25" customHeight="1">
      <c r="A3" s="577" t="s">
        <v>189</v>
      </c>
      <c r="B3" s="645" t="s">
        <v>143</v>
      </c>
      <c r="C3" s="581" t="s">
        <v>134</v>
      </c>
      <c r="D3" s="581" t="s">
        <v>297</v>
      </c>
      <c r="E3" s="581" t="s">
        <v>135</v>
      </c>
      <c r="F3" s="581" t="s">
        <v>136</v>
      </c>
      <c r="G3" s="581" t="s">
        <v>298</v>
      </c>
      <c r="H3" s="570" t="s">
        <v>137</v>
      </c>
    </row>
    <row r="4" spans="1:8" ht="37.5" customHeight="1" thickBot="1">
      <c r="A4" s="578"/>
      <c r="B4" s="646"/>
      <c r="C4" s="583"/>
      <c r="D4" s="583"/>
      <c r="E4" s="583"/>
      <c r="F4" s="583"/>
      <c r="G4" s="583"/>
      <c r="H4" s="571"/>
    </row>
    <row r="5" spans="1:8" s="41" customFormat="1" ht="9.75" customHeight="1" thickBot="1" thickTop="1">
      <c r="A5" s="34">
        <v>0</v>
      </c>
      <c r="B5" s="44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7">
        <v>7</v>
      </c>
    </row>
    <row r="6" spans="1:8" ht="35.25" customHeight="1" thickTop="1">
      <c r="A6" s="8">
        <v>1</v>
      </c>
      <c r="B6" s="107" t="s">
        <v>81</v>
      </c>
      <c r="C6" s="258">
        <v>252652</v>
      </c>
      <c r="D6" s="259">
        <v>2744139</v>
      </c>
      <c r="E6" s="258">
        <v>430</v>
      </c>
      <c r="F6" s="258">
        <v>81</v>
      </c>
      <c r="G6" s="97">
        <f>D6/C6</f>
        <v>10.861338916770894</v>
      </c>
      <c r="H6" s="264">
        <f aca="true" t="shared" si="0" ref="H6:H13">F6/E6*100</f>
        <v>18.83720930232558</v>
      </c>
    </row>
    <row r="7" spans="1:8" ht="35.25" customHeight="1">
      <c r="A7" s="9">
        <v>2</v>
      </c>
      <c r="B7" s="106" t="s">
        <v>53</v>
      </c>
      <c r="C7" s="258">
        <v>41700</v>
      </c>
      <c r="D7" s="259">
        <v>439194</v>
      </c>
      <c r="E7" s="258">
        <v>30</v>
      </c>
      <c r="F7" s="258">
        <v>14</v>
      </c>
      <c r="G7" s="98">
        <f aca="true" t="shared" si="1" ref="G7:G13">D7/C7</f>
        <v>10.532230215827338</v>
      </c>
      <c r="H7" s="264">
        <f t="shared" si="0"/>
        <v>46.666666666666664</v>
      </c>
    </row>
    <row r="8" spans="1:8" ht="35.25" customHeight="1">
      <c r="A8" s="9">
        <v>3</v>
      </c>
      <c r="B8" s="106" t="s">
        <v>54</v>
      </c>
      <c r="C8" s="258">
        <v>73948</v>
      </c>
      <c r="D8" s="258">
        <v>0</v>
      </c>
      <c r="E8" s="258">
        <v>149</v>
      </c>
      <c r="F8" s="258">
        <v>38</v>
      </c>
      <c r="G8" s="98">
        <f t="shared" si="1"/>
        <v>0</v>
      </c>
      <c r="H8" s="264">
        <f t="shared" si="0"/>
        <v>25.503355704697988</v>
      </c>
    </row>
    <row r="9" spans="1:8" ht="35.25" customHeight="1">
      <c r="A9" s="9">
        <v>4</v>
      </c>
      <c r="B9" s="105" t="s">
        <v>55</v>
      </c>
      <c r="C9" s="258">
        <v>76342</v>
      </c>
      <c r="D9" s="265">
        <v>431988</v>
      </c>
      <c r="E9" s="266">
        <v>50</v>
      </c>
      <c r="F9" s="266">
        <v>33</v>
      </c>
      <c r="G9" s="98">
        <f t="shared" si="1"/>
        <v>5.65858898116371</v>
      </c>
      <c r="H9" s="264">
        <f t="shared" si="0"/>
        <v>66</v>
      </c>
    </row>
    <row r="10" spans="1:8" ht="35.25" customHeight="1">
      <c r="A10" s="9">
        <v>5</v>
      </c>
      <c r="B10" s="105" t="s">
        <v>188</v>
      </c>
      <c r="C10" s="258">
        <v>34394</v>
      </c>
      <c r="D10" s="259">
        <v>0</v>
      </c>
      <c r="E10" s="258">
        <v>184</v>
      </c>
      <c r="F10" s="258">
        <v>151</v>
      </c>
      <c r="G10" s="98">
        <f t="shared" si="1"/>
        <v>0</v>
      </c>
      <c r="H10" s="264">
        <f t="shared" si="0"/>
        <v>82.06521739130434</v>
      </c>
    </row>
    <row r="11" spans="1:8" ht="38.25" customHeight="1">
      <c r="A11" s="10">
        <v>6</v>
      </c>
      <c r="B11" s="81" t="s">
        <v>299</v>
      </c>
      <c r="C11" s="258">
        <v>34947</v>
      </c>
      <c r="D11" s="259">
        <v>307533</v>
      </c>
      <c r="E11" s="258">
        <v>0</v>
      </c>
      <c r="F11" s="258">
        <v>0</v>
      </c>
      <c r="G11" s="98">
        <f t="shared" si="1"/>
        <v>8.799982831144304</v>
      </c>
      <c r="H11" s="264"/>
    </row>
    <row r="12" spans="1:8" ht="44.25" customHeight="1" thickBot="1">
      <c r="A12" s="38">
        <v>7</v>
      </c>
      <c r="B12" s="107" t="s">
        <v>89</v>
      </c>
      <c r="C12" s="260">
        <v>13061</v>
      </c>
      <c r="D12" s="268">
        <v>165085</v>
      </c>
      <c r="E12" s="260">
        <v>0</v>
      </c>
      <c r="F12" s="260">
        <v>0</v>
      </c>
      <c r="G12" s="287">
        <f t="shared" si="1"/>
        <v>12.639537554551719</v>
      </c>
      <c r="H12" s="264"/>
    </row>
    <row r="13" spans="1:20" s="12" customFormat="1" ht="39.75" customHeight="1" thickBot="1" thickTop="1">
      <c r="A13" s="653" t="s">
        <v>52</v>
      </c>
      <c r="B13" s="664"/>
      <c r="C13" s="91">
        <f>SUM(C6:C12)</f>
        <v>527044</v>
      </c>
      <c r="D13" s="91">
        <f>SUM(D6:D12)</f>
        <v>4087939</v>
      </c>
      <c r="E13" s="91">
        <f>SUM(E6:E12)</f>
        <v>843</v>
      </c>
      <c r="F13" s="91">
        <f>SUM(F6:F12)</f>
        <v>317</v>
      </c>
      <c r="G13" s="89">
        <f t="shared" si="1"/>
        <v>7.756352410804411</v>
      </c>
      <c r="H13" s="90">
        <f t="shared" si="0"/>
        <v>37.60379596678529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8" ht="16.5" customHeight="1">
      <c r="A14" s="702" t="s">
        <v>11</v>
      </c>
      <c r="B14" s="702"/>
      <c r="C14" s="702"/>
      <c r="D14" s="702"/>
      <c r="E14" s="702"/>
      <c r="F14" s="702"/>
      <c r="G14" s="702"/>
      <c r="H14" s="702"/>
    </row>
    <row r="15" spans="1:8" ht="12" customHeight="1">
      <c r="A15" s="575" t="s">
        <v>437</v>
      </c>
      <c r="B15" s="575"/>
      <c r="C15" s="575"/>
      <c r="D15" s="575"/>
      <c r="E15" s="575"/>
      <c r="F15" s="575"/>
      <c r="G15" s="575"/>
      <c r="H15" s="575"/>
    </row>
    <row r="16" ht="13.5" hidden="1"/>
  </sheetData>
  <mergeCells count="12">
    <mergeCell ref="A14:H14"/>
    <mergeCell ref="A15:H15"/>
    <mergeCell ref="A13:B13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verticalCentered="1"/>
  <pageMargins left="0.5905511811023623" right="0.2362204724409449" top="0.6692913385826772" bottom="0.984251968503937" header="0.5118110236220472" footer="0.5118110236220472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6" sqref="C6"/>
    </sheetView>
  </sheetViews>
  <sheetFormatPr defaultColWidth="9.140625" defaultRowHeight="12.75"/>
  <cols>
    <col min="1" max="1" width="5.28125" style="24" customWidth="1"/>
    <col min="2" max="3" width="35.7109375" style="24" customWidth="1"/>
    <col min="4" max="16384" width="9.140625" style="24" customWidth="1"/>
  </cols>
  <sheetData>
    <row r="1" spans="1:6" ht="78" customHeight="1">
      <c r="A1" s="676" t="s">
        <v>12</v>
      </c>
      <c r="B1" s="676"/>
      <c r="C1" s="676"/>
      <c r="D1" s="169"/>
      <c r="E1" s="169"/>
      <c r="F1" s="169"/>
    </row>
    <row r="2" spans="1:3" ht="15.75" customHeight="1" thickBot="1">
      <c r="A2" s="183"/>
      <c r="B2" s="183"/>
      <c r="C2" s="151" t="s">
        <v>398</v>
      </c>
    </row>
    <row r="3" spans="1:3" ht="48" customHeight="1">
      <c r="A3" s="577" t="s">
        <v>149</v>
      </c>
      <c r="B3" s="703" t="s">
        <v>143</v>
      </c>
      <c r="C3" s="705" t="s">
        <v>13</v>
      </c>
    </row>
    <row r="4" spans="1:3" ht="40.5" customHeight="1" thickBot="1">
      <c r="A4" s="578"/>
      <c r="B4" s="704"/>
      <c r="C4" s="706"/>
    </row>
    <row r="5" spans="1:3" s="171" customFormat="1" ht="15.75" customHeight="1" thickBot="1" thickTop="1">
      <c r="A5" s="34">
        <v>0</v>
      </c>
      <c r="B5" s="76">
        <v>1</v>
      </c>
      <c r="C5" s="37">
        <v>2</v>
      </c>
    </row>
    <row r="6" spans="1:3" ht="39.75" customHeight="1" thickTop="1">
      <c r="A6" s="8">
        <v>1</v>
      </c>
      <c r="B6" s="482" t="s">
        <v>540</v>
      </c>
      <c r="C6" s="483" t="s">
        <v>541</v>
      </c>
    </row>
    <row r="7" spans="1:3" ht="39.75" customHeight="1">
      <c r="A7" s="9">
        <v>2</v>
      </c>
      <c r="B7" s="484" t="s">
        <v>57</v>
      </c>
      <c r="C7" s="485" t="s">
        <v>541</v>
      </c>
    </row>
    <row r="8" spans="1:3" ht="39.75" customHeight="1">
      <c r="A8" s="9">
        <v>3</v>
      </c>
      <c r="B8" s="486" t="s">
        <v>53</v>
      </c>
      <c r="C8" s="487" t="s">
        <v>539</v>
      </c>
    </row>
    <row r="9" spans="1:3" ht="39.75" customHeight="1">
      <c r="A9" s="9">
        <v>4</v>
      </c>
      <c r="B9" s="486" t="s">
        <v>54</v>
      </c>
      <c r="C9" s="487" t="s">
        <v>539</v>
      </c>
    </row>
    <row r="10" spans="1:3" ht="39.75" customHeight="1">
      <c r="A10" s="9">
        <v>5</v>
      </c>
      <c r="B10" s="484" t="s">
        <v>55</v>
      </c>
      <c r="C10" s="487" t="s">
        <v>14</v>
      </c>
    </row>
    <row r="11" spans="1:3" ht="39.75" customHeight="1" thickBot="1">
      <c r="A11" s="84">
        <v>6</v>
      </c>
      <c r="B11" s="488" t="s">
        <v>373</v>
      </c>
      <c r="C11" s="489" t="s">
        <v>541</v>
      </c>
    </row>
    <row r="13" spans="1:3" ht="13.5">
      <c r="A13" s="677" t="s">
        <v>438</v>
      </c>
      <c r="B13" s="677"/>
      <c r="C13" s="677"/>
    </row>
  </sheetData>
  <mergeCells count="5">
    <mergeCell ref="A1:C1"/>
    <mergeCell ref="A13:C13"/>
    <mergeCell ref="A3:A4"/>
    <mergeCell ref="B3:B4"/>
    <mergeCell ref="C3:C4"/>
  </mergeCells>
  <printOptions verticalCentered="1"/>
  <pageMargins left="0.9448818897637796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" width="3.8515625" style="6" customWidth="1"/>
    <col min="2" max="2" width="42.7109375" style="6" customWidth="1"/>
    <col min="3" max="3" width="8.8515625" style="6" customWidth="1"/>
    <col min="4" max="4" width="12.57421875" style="6" customWidth="1"/>
    <col min="5" max="5" width="8.421875" style="6" customWidth="1"/>
    <col min="6" max="6" width="10.28125" style="6" customWidth="1"/>
    <col min="7" max="7" width="14.140625" style="6" customWidth="1"/>
    <col min="8" max="8" width="8.57421875" style="6" customWidth="1"/>
    <col min="9" max="9" width="11.140625" style="6" customWidth="1"/>
    <col min="10" max="10" width="14.00390625" style="6" customWidth="1"/>
    <col min="11" max="16384" width="9.140625" style="6" customWidth="1"/>
  </cols>
  <sheetData>
    <row r="1" spans="1:10" s="5" customFormat="1" ht="30" customHeight="1">
      <c r="A1" s="607" t="s">
        <v>15</v>
      </c>
      <c r="B1" s="607"/>
      <c r="C1" s="607"/>
      <c r="D1" s="607"/>
      <c r="E1" s="607"/>
      <c r="F1" s="607"/>
      <c r="G1" s="607"/>
      <c r="H1" s="607"/>
      <c r="I1" s="607"/>
      <c r="J1" s="607"/>
    </row>
    <row r="2" spans="1:10" ht="11.25" customHeight="1" thickBot="1">
      <c r="A2" s="32"/>
      <c r="B2" s="53"/>
      <c r="C2" s="53"/>
      <c r="D2" s="53"/>
      <c r="E2" s="53"/>
      <c r="F2" s="53"/>
      <c r="G2" s="53"/>
      <c r="H2" s="4"/>
      <c r="J2" s="25" t="s">
        <v>174</v>
      </c>
    </row>
    <row r="3" spans="1:10" ht="19.5" customHeight="1">
      <c r="A3" s="626" t="s">
        <v>149</v>
      </c>
      <c r="B3" s="670" t="s">
        <v>143</v>
      </c>
      <c r="C3" s="681" t="s">
        <v>314</v>
      </c>
      <c r="D3" s="681" t="s">
        <v>315</v>
      </c>
      <c r="E3" s="681" t="s">
        <v>316</v>
      </c>
      <c r="F3" s="681" t="s">
        <v>313</v>
      </c>
      <c r="G3" s="681" t="s">
        <v>317</v>
      </c>
      <c r="H3" s="681" t="s">
        <v>318</v>
      </c>
      <c r="I3" s="681" t="s">
        <v>319</v>
      </c>
      <c r="J3" s="685" t="s">
        <v>320</v>
      </c>
    </row>
    <row r="4" spans="1:10" ht="11.25" customHeight="1" thickBot="1">
      <c r="A4" s="627"/>
      <c r="B4" s="671"/>
      <c r="C4" s="682"/>
      <c r="D4" s="682"/>
      <c r="E4" s="682"/>
      <c r="F4" s="682"/>
      <c r="G4" s="682"/>
      <c r="H4" s="682"/>
      <c r="I4" s="679"/>
      <c r="J4" s="707"/>
    </row>
    <row r="5" spans="1:10" ht="9.75" customHeight="1" thickBot="1" thickTop="1">
      <c r="A5" s="7">
        <v>0</v>
      </c>
      <c r="B5" s="100">
        <v>1</v>
      </c>
      <c r="C5" s="95">
        <v>2</v>
      </c>
      <c r="D5" s="95">
        <v>3</v>
      </c>
      <c r="E5" s="95">
        <v>4</v>
      </c>
      <c r="F5" s="95">
        <v>5</v>
      </c>
      <c r="G5" s="95">
        <v>6</v>
      </c>
      <c r="H5" s="95">
        <v>7</v>
      </c>
      <c r="I5" s="95">
        <v>8</v>
      </c>
      <c r="J5" s="96">
        <v>9</v>
      </c>
    </row>
    <row r="6" spans="1:10" ht="15.75" customHeight="1" thickTop="1">
      <c r="A6" s="8">
        <v>1</v>
      </c>
      <c r="B6" s="107" t="s">
        <v>81</v>
      </c>
      <c r="C6" s="260">
        <f>91895-2833</f>
        <v>89062</v>
      </c>
      <c r="D6" s="259">
        <v>857719</v>
      </c>
      <c r="E6" s="258">
        <v>171</v>
      </c>
      <c r="F6" s="258">
        <v>382</v>
      </c>
      <c r="G6" s="258">
        <v>36</v>
      </c>
      <c r="H6" s="98">
        <f>E6/D6*1000</f>
        <v>0.19936599282515602</v>
      </c>
      <c r="I6" s="97">
        <f>F6/C6*1000</f>
        <v>4.289146886438661</v>
      </c>
      <c r="J6" s="305">
        <f>G6/C6*1000</f>
        <v>0.40421279558060674</v>
      </c>
    </row>
    <row r="7" spans="1:10" ht="15.75" customHeight="1">
      <c r="A7" s="9">
        <v>2</v>
      </c>
      <c r="B7" s="105" t="s">
        <v>82</v>
      </c>
      <c r="C7" s="258">
        <v>14402</v>
      </c>
      <c r="D7" s="259">
        <v>89380</v>
      </c>
      <c r="E7" s="258">
        <v>58</v>
      </c>
      <c r="F7" s="258">
        <v>32</v>
      </c>
      <c r="G7" s="258">
        <v>0</v>
      </c>
      <c r="H7" s="98">
        <f aca="true" t="shared" si="0" ref="H7:H31">E7/D7*1000</f>
        <v>0.6489147460281942</v>
      </c>
      <c r="I7" s="98">
        <f aca="true" t="shared" si="1" ref="I7:I31">F7/C7*1000</f>
        <v>2.2219136231079015</v>
      </c>
      <c r="J7" s="264">
        <f aca="true" t="shared" si="2" ref="J7:J31">G7/C7*1000</f>
        <v>0</v>
      </c>
    </row>
    <row r="8" spans="1:10" ht="15.75" customHeight="1">
      <c r="A8" s="9">
        <v>3</v>
      </c>
      <c r="B8" s="106" t="s">
        <v>53</v>
      </c>
      <c r="C8" s="258">
        <v>23848</v>
      </c>
      <c r="D8" s="259">
        <v>156549</v>
      </c>
      <c r="E8" s="258">
        <v>103</v>
      </c>
      <c r="F8" s="258">
        <v>52</v>
      </c>
      <c r="G8" s="258">
        <v>22</v>
      </c>
      <c r="H8" s="98">
        <f t="shared" si="0"/>
        <v>0.6579409641709625</v>
      </c>
      <c r="I8" s="98">
        <f t="shared" si="1"/>
        <v>2.1804763502180475</v>
      </c>
      <c r="J8" s="264">
        <f t="shared" si="2"/>
        <v>0.9225092250922509</v>
      </c>
    </row>
    <row r="9" spans="1:10" ht="15.75" customHeight="1">
      <c r="A9" s="9">
        <v>4</v>
      </c>
      <c r="B9" s="106" t="s">
        <v>54</v>
      </c>
      <c r="C9" s="258">
        <v>17683</v>
      </c>
      <c r="D9" s="258">
        <v>125716</v>
      </c>
      <c r="E9" s="258">
        <v>91</v>
      </c>
      <c r="F9" s="258">
        <v>159</v>
      </c>
      <c r="G9" s="258">
        <v>7</v>
      </c>
      <c r="H9" s="98">
        <f t="shared" si="0"/>
        <v>0.7238537656304687</v>
      </c>
      <c r="I9" s="98">
        <f t="shared" si="1"/>
        <v>8.991686930950632</v>
      </c>
      <c r="J9" s="264">
        <f t="shared" si="2"/>
        <v>0.3958604309223548</v>
      </c>
    </row>
    <row r="10" spans="1:10" ht="15.75" customHeight="1">
      <c r="A10" s="9">
        <v>5</v>
      </c>
      <c r="B10" s="105" t="s">
        <v>55</v>
      </c>
      <c r="C10" s="258">
        <v>14419</v>
      </c>
      <c r="D10" s="265">
        <v>96162</v>
      </c>
      <c r="E10" s="266">
        <v>26</v>
      </c>
      <c r="F10" s="266">
        <v>52</v>
      </c>
      <c r="G10" s="266">
        <v>5</v>
      </c>
      <c r="H10" s="98">
        <f t="shared" si="0"/>
        <v>0.27037707202429234</v>
      </c>
      <c r="I10" s="98">
        <f t="shared" si="1"/>
        <v>3.606352729038075</v>
      </c>
      <c r="J10" s="264">
        <f t="shared" si="2"/>
        <v>0.3467646854844303</v>
      </c>
    </row>
    <row r="11" spans="1:10" ht="15.75" customHeight="1">
      <c r="A11" s="9">
        <v>6</v>
      </c>
      <c r="B11" s="105" t="s">
        <v>66</v>
      </c>
      <c r="C11" s="258">
        <v>8784</v>
      </c>
      <c r="D11" s="259">
        <v>60522</v>
      </c>
      <c r="E11" s="258">
        <v>6</v>
      </c>
      <c r="F11" s="258">
        <v>14</v>
      </c>
      <c r="G11" s="258">
        <v>12</v>
      </c>
      <c r="H11" s="98">
        <f t="shared" si="0"/>
        <v>0.0991375037176564</v>
      </c>
      <c r="I11" s="98">
        <f t="shared" si="1"/>
        <v>1.5938069216757742</v>
      </c>
      <c r="J11" s="264">
        <f t="shared" si="2"/>
        <v>1.366120218579235</v>
      </c>
    </row>
    <row r="12" spans="1:10" ht="15.75" customHeight="1">
      <c r="A12" s="9">
        <v>7</v>
      </c>
      <c r="B12" s="106" t="s">
        <v>56</v>
      </c>
      <c r="C12" s="258">
        <v>17143</v>
      </c>
      <c r="D12" s="259">
        <v>77456</v>
      </c>
      <c r="E12" s="258">
        <v>3</v>
      </c>
      <c r="F12" s="258">
        <v>0</v>
      </c>
      <c r="G12" s="258">
        <v>1</v>
      </c>
      <c r="H12" s="98">
        <f t="shared" si="0"/>
        <v>0.03873166701094815</v>
      </c>
      <c r="I12" s="98">
        <f t="shared" si="1"/>
        <v>0</v>
      </c>
      <c r="J12" s="264">
        <f t="shared" si="2"/>
        <v>0.05833284722627312</v>
      </c>
    </row>
    <row r="13" spans="1:10" ht="15.75" customHeight="1">
      <c r="A13" s="9">
        <v>8</v>
      </c>
      <c r="B13" s="105" t="s">
        <v>57</v>
      </c>
      <c r="C13" s="258">
        <v>14008</v>
      </c>
      <c r="D13" s="259">
        <v>83229</v>
      </c>
      <c r="E13" s="258">
        <v>0</v>
      </c>
      <c r="F13" s="258">
        <v>0</v>
      </c>
      <c r="G13" s="258">
        <v>0</v>
      </c>
      <c r="H13" s="98">
        <f t="shared" si="0"/>
        <v>0</v>
      </c>
      <c r="I13" s="98">
        <f t="shared" si="1"/>
        <v>0</v>
      </c>
      <c r="J13" s="264">
        <f t="shared" si="2"/>
        <v>0</v>
      </c>
    </row>
    <row r="14" spans="1:10" ht="26.25" customHeight="1">
      <c r="A14" s="9">
        <v>9</v>
      </c>
      <c r="B14" s="105" t="s">
        <v>75</v>
      </c>
      <c r="C14" s="258">
        <v>18390</v>
      </c>
      <c r="D14" s="259">
        <v>93533</v>
      </c>
      <c r="E14" s="258">
        <v>12</v>
      </c>
      <c r="F14" s="258">
        <v>3</v>
      </c>
      <c r="G14" s="258">
        <v>2</v>
      </c>
      <c r="H14" s="98">
        <f t="shared" si="0"/>
        <v>0.1282969647076433</v>
      </c>
      <c r="I14" s="98">
        <f t="shared" si="1"/>
        <v>0.1631321370309951</v>
      </c>
      <c r="J14" s="264">
        <f t="shared" si="2"/>
        <v>0.10875475802066341</v>
      </c>
    </row>
    <row r="15" spans="1:10" ht="21" customHeight="1">
      <c r="A15" s="9">
        <v>10</v>
      </c>
      <c r="B15" s="105" t="s">
        <v>76</v>
      </c>
      <c r="C15" s="258">
        <v>672</v>
      </c>
      <c r="D15" s="259">
        <v>10604</v>
      </c>
      <c r="E15" s="258">
        <v>0</v>
      </c>
      <c r="F15" s="258">
        <v>0</v>
      </c>
      <c r="G15" s="258">
        <v>0</v>
      </c>
      <c r="H15" s="98">
        <f t="shared" si="0"/>
        <v>0</v>
      </c>
      <c r="I15" s="98">
        <f t="shared" si="1"/>
        <v>0</v>
      </c>
      <c r="J15" s="264">
        <f t="shared" si="2"/>
        <v>0</v>
      </c>
    </row>
    <row r="16" spans="1:10" ht="15.75" customHeight="1">
      <c r="A16" s="9">
        <v>11</v>
      </c>
      <c r="B16" s="105" t="s">
        <v>83</v>
      </c>
      <c r="C16" s="258">
        <v>12682</v>
      </c>
      <c r="D16" s="259">
        <v>125752</v>
      </c>
      <c r="E16" s="258">
        <v>41</v>
      </c>
      <c r="F16" s="258">
        <v>2</v>
      </c>
      <c r="G16" s="258">
        <v>10</v>
      </c>
      <c r="H16" s="98">
        <f t="shared" si="0"/>
        <v>0.32603855207074245</v>
      </c>
      <c r="I16" s="98">
        <f t="shared" si="1"/>
        <v>0.15770383220312253</v>
      </c>
      <c r="J16" s="264">
        <f t="shared" si="2"/>
        <v>0.7885191610156126</v>
      </c>
    </row>
    <row r="17" spans="1:10" ht="15.75" customHeight="1">
      <c r="A17" s="9">
        <v>12</v>
      </c>
      <c r="B17" s="105" t="s">
        <v>58</v>
      </c>
      <c r="C17" s="332">
        <v>1067</v>
      </c>
      <c r="D17" s="319">
        <v>35671</v>
      </c>
      <c r="E17" s="332">
        <v>0</v>
      </c>
      <c r="F17" s="332">
        <v>0</v>
      </c>
      <c r="G17" s="332">
        <v>0</v>
      </c>
      <c r="H17" s="98">
        <f t="shared" si="0"/>
        <v>0</v>
      </c>
      <c r="I17" s="98">
        <f t="shared" si="1"/>
        <v>0</v>
      </c>
      <c r="J17" s="264">
        <f t="shared" si="2"/>
        <v>0</v>
      </c>
    </row>
    <row r="18" spans="1:10" ht="15.75" customHeight="1">
      <c r="A18" s="9">
        <v>13</v>
      </c>
      <c r="B18" s="105" t="s">
        <v>59</v>
      </c>
      <c r="C18" s="290">
        <v>5216</v>
      </c>
      <c r="D18" s="286">
        <v>34953</v>
      </c>
      <c r="E18" s="290">
        <v>3</v>
      </c>
      <c r="F18" s="290">
        <v>0</v>
      </c>
      <c r="G18" s="290">
        <v>0</v>
      </c>
      <c r="H18" s="98">
        <f t="shared" si="0"/>
        <v>0.08582954252853832</v>
      </c>
      <c r="I18" s="98">
        <f t="shared" si="1"/>
        <v>0</v>
      </c>
      <c r="J18" s="264">
        <f t="shared" si="2"/>
        <v>0</v>
      </c>
    </row>
    <row r="19" spans="1:10" ht="24" customHeight="1">
      <c r="A19" s="10">
        <v>14</v>
      </c>
      <c r="B19" s="107" t="s">
        <v>89</v>
      </c>
      <c r="C19" s="290">
        <v>5979</v>
      </c>
      <c r="D19" s="259">
        <v>73400</v>
      </c>
      <c r="E19" s="290">
        <v>15</v>
      </c>
      <c r="F19" s="290">
        <v>33</v>
      </c>
      <c r="G19" s="290">
        <v>11</v>
      </c>
      <c r="H19" s="98">
        <f t="shared" si="0"/>
        <v>0.20435967302452318</v>
      </c>
      <c r="I19" s="98">
        <f t="shared" si="1"/>
        <v>5.5193176116407425</v>
      </c>
      <c r="J19" s="264">
        <f t="shared" si="2"/>
        <v>1.839772537213581</v>
      </c>
    </row>
    <row r="20" spans="1:10" ht="18.75" customHeight="1">
      <c r="A20" s="10">
        <v>15</v>
      </c>
      <c r="B20" s="127" t="s">
        <v>566</v>
      </c>
      <c r="C20" s="258">
        <v>2900</v>
      </c>
      <c r="D20" s="259">
        <v>138868</v>
      </c>
      <c r="E20" s="258">
        <v>0</v>
      </c>
      <c r="F20" s="258">
        <v>5</v>
      </c>
      <c r="G20" s="258">
        <v>0</v>
      </c>
      <c r="H20" s="98">
        <f t="shared" si="0"/>
        <v>0</v>
      </c>
      <c r="I20" s="98">
        <f t="shared" si="1"/>
        <v>1.7241379310344827</v>
      </c>
      <c r="J20" s="264">
        <f t="shared" si="2"/>
        <v>0</v>
      </c>
    </row>
    <row r="21" spans="1:10" ht="15.75" customHeight="1">
      <c r="A21" s="9">
        <v>16</v>
      </c>
      <c r="B21" s="105" t="s">
        <v>80</v>
      </c>
      <c r="C21" s="258">
        <v>8281</v>
      </c>
      <c r="D21" s="259">
        <v>152838</v>
      </c>
      <c r="E21" s="258">
        <v>18</v>
      </c>
      <c r="F21" s="258">
        <v>81</v>
      </c>
      <c r="G21" s="258">
        <v>223</v>
      </c>
      <c r="H21" s="98">
        <f t="shared" si="0"/>
        <v>0.1177717583323519</v>
      </c>
      <c r="I21" s="98">
        <f t="shared" si="1"/>
        <v>9.781427363844946</v>
      </c>
      <c r="J21" s="264">
        <f t="shared" si="2"/>
        <v>26.929114841202754</v>
      </c>
    </row>
    <row r="22" spans="1:10" ht="15.75" customHeight="1">
      <c r="A22" s="9">
        <v>17</v>
      </c>
      <c r="B22" s="105" t="s">
        <v>61</v>
      </c>
      <c r="C22" s="258">
        <v>830</v>
      </c>
      <c r="D22" s="259">
        <v>39890</v>
      </c>
      <c r="E22" s="258">
        <v>0</v>
      </c>
      <c r="F22" s="258">
        <v>0</v>
      </c>
      <c r="G22" s="258">
        <v>0</v>
      </c>
      <c r="H22" s="98">
        <f t="shared" si="0"/>
        <v>0</v>
      </c>
      <c r="I22" s="98">
        <f t="shared" si="1"/>
        <v>0</v>
      </c>
      <c r="J22" s="264">
        <f t="shared" si="2"/>
        <v>0</v>
      </c>
    </row>
    <row r="23" spans="1:10" ht="16.5" customHeight="1">
      <c r="A23" s="9">
        <v>18</v>
      </c>
      <c r="B23" s="105" t="s">
        <v>79</v>
      </c>
      <c r="C23" s="258">
        <v>4234</v>
      </c>
      <c r="D23" s="258">
        <v>33508</v>
      </c>
      <c r="E23" s="258">
        <v>9</v>
      </c>
      <c r="F23" s="258">
        <v>6</v>
      </c>
      <c r="G23" s="258">
        <v>4</v>
      </c>
      <c r="H23" s="98">
        <f t="shared" si="0"/>
        <v>0.2685925749074848</v>
      </c>
      <c r="I23" s="98">
        <f t="shared" si="1"/>
        <v>1.4170996693434106</v>
      </c>
      <c r="J23" s="264">
        <f t="shared" si="2"/>
        <v>0.944733112895607</v>
      </c>
    </row>
    <row r="24" spans="1:10" ht="15.75" customHeight="1">
      <c r="A24" s="9">
        <v>19</v>
      </c>
      <c r="B24" s="105" t="s">
        <v>72</v>
      </c>
      <c r="C24" s="258">
        <v>1081</v>
      </c>
      <c r="D24" s="259">
        <v>17666</v>
      </c>
      <c r="E24" s="258">
        <v>0</v>
      </c>
      <c r="F24" s="258">
        <v>0</v>
      </c>
      <c r="G24" s="258">
        <v>0</v>
      </c>
      <c r="H24" s="98">
        <f t="shared" si="0"/>
        <v>0</v>
      </c>
      <c r="I24" s="98">
        <f t="shared" si="1"/>
        <v>0</v>
      </c>
      <c r="J24" s="264">
        <f t="shared" si="2"/>
        <v>0</v>
      </c>
    </row>
    <row r="25" spans="1:10" ht="15.75" customHeight="1">
      <c r="A25" s="9">
        <v>20</v>
      </c>
      <c r="B25" s="105" t="s">
        <v>62</v>
      </c>
      <c r="C25" s="258">
        <v>7984</v>
      </c>
      <c r="D25" s="259">
        <v>169981</v>
      </c>
      <c r="E25" s="258">
        <v>22</v>
      </c>
      <c r="F25" s="258">
        <v>1</v>
      </c>
      <c r="G25" s="258">
        <v>0</v>
      </c>
      <c r="H25" s="98">
        <f t="shared" si="0"/>
        <v>0.1294262299904107</v>
      </c>
      <c r="I25" s="98">
        <f t="shared" si="1"/>
        <v>0.125250501002004</v>
      </c>
      <c r="J25" s="264">
        <f t="shared" si="2"/>
        <v>0</v>
      </c>
    </row>
    <row r="26" spans="1:10" ht="15.75" customHeight="1">
      <c r="A26" s="9">
        <v>21</v>
      </c>
      <c r="B26" s="105" t="s">
        <v>77</v>
      </c>
      <c r="C26" s="258">
        <v>2256</v>
      </c>
      <c r="D26" s="259">
        <v>99047</v>
      </c>
      <c r="E26" s="258">
        <v>86</v>
      </c>
      <c r="F26" s="258">
        <v>118</v>
      </c>
      <c r="G26" s="258">
        <v>6</v>
      </c>
      <c r="H26" s="98">
        <f t="shared" si="0"/>
        <v>0.86827465748584</v>
      </c>
      <c r="I26" s="98">
        <f t="shared" si="1"/>
        <v>52.30496453900709</v>
      </c>
      <c r="J26" s="264">
        <f t="shared" si="2"/>
        <v>2.6595744680851063</v>
      </c>
    </row>
    <row r="27" spans="1:10" ht="24.75" customHeight="1">
      <c r="A27" s="9">
        <v>22</v>
      </c>
      <c r="B27" s="105" t="s">
        <v>184</v>
      </c>
      <c r="C27" s="258">
        <v>276</v>
      </c>
      <c r="D27" s="259">
        <v>21456</v>
      </c>
      <c r="E27" s="258">
        <v>6</v>
      </c>
      <c r="F27" s="258">
        <v>0</v>
      </c>
      <c r="G27" s="258">
        <v>0</v>
      </c>
      <c r="H27" s="98">
        <f t="shared" si="0"/>
        <v>0.2796420581655481</v>
      </c>
      <c r="I27" s="98">
        <f t="shared" si="1"/>
        <v>0</v>
      </c>
      <c r="J27" s="264">
        <f t="shared" si="2"/>
        <v>0</v>
      </c>
    </row>
    <row r="28" spans="1:10" ht="21.75" customHeight="1">
      <c r="A28" s="9">
        <v>23</v>
      </c>
      <c r="B28" s="105" t="s">
        <v>74</v>
      </c>
      <c r="C28" s="258">
        <v>568</v>
      </c>
      <c r="D28" s="259">
        <v>41227</v>
      </c>
      <c r="E28" s="258">
        <v>42</v>
      </c>
      <c r="F28" s="258">
        <v>0</v>
      </c>
      <c r="G28" s="258">
        <v>0</v>
      </c>
      <c r="H28" s="98">
        <f t="shared" si="0"/>
        <v>1.0187498484003203</v>
      </c>
      <c r="I28" s="98">
        <f t="shared" si="1"/>
        <v>0</v>
      </c>
      <c r="J28" s="264">
        <f t="shared" si="2"/>
        <v>0</v>
      </c>
    </row>
    <row r="29" spans="1:10" ht="23.25" customHeight="1">
      <c r="A29" s="9">
        <v>24</v>
      </c>
      <c r="B29" s="105" t="s">
        <v>94</v>
      </c>
      <c r="C29" s="258">
        <v>704</v>
      </c>
      <c r="D29" s="259">
        <v>9064</v>
      </c>
      <c r="E29" s="258">
        <v>0</v>
      </c>
      <c r="F29" s="258">
        <v>0</v>
      </c>
      <c r="G29" s="258">
        <v>0</v>
      </c>
      <c r="H29" s="98">
        <f t="shared" si="0"/>
        <v>0</v>
      </c>
      <c r="I29" s="98">
        <f t="shared" si="1"/>
        <v>0</v>
      </c>
      <c r="J29" s="264">
        <f t="shared" si="2"/>
        <v>0</v>
      </c>
    </row>
    <row r="30" spans="1:10" ht="17.25" customHeight="1" thickBot="1">
      <c r="A30" s="38">
        <v>25</v>
      </c>
      <c r="B30" s="105" t="s">
        <v>141</v>
      </c>
      <c r="C30" s="290">
        <v>967</v>
      </c>
      <c r="D30" s="259">
        <v>9950</v>
      </c>
      <c r="E30" s="258">
        <v>19</v>
      </c>
      <c r="F30" s="258">
        <v>0</v>
      </c>
      <c r="G30" s="258">
        <v>0</v>
      </c>
      <c r="H30" s="291">
        <f t="shared" si="0"/>
        <v>1.9095477386934674</v>
      </c>
      <c r="I30" s="99">
        <f t="shared" si="1"/>
        <v>0</v>
      </c>
      <c r="J30" s="298">
        <f t="shared" si="2"/>
        <v>0</v>
      </c>
    </row>
    <row r="31" spans="1:10" s="11" customFormat="1" ht="18.75" customHeight="1" thickBot="1" thickTop="1">
      <c r="A31" s="653" t="s">
        <v>52</v>
      </c>
      <c r="B31" s="664"/>
      <c r="C31" s="91">
        <f>SUM(C6:C30)</f>
        <v>273436</v>
      </c>
      <c r="D31" s="91">
        <f>SUM(D6:D30)</f>
        <v>2654141</v>
      </c>
      <c r="E31" s="91">
        <f>SUM(E6:E30)</f>
        <v>731</v>
      </c>
      <c r="F31" s="91">
        <f>SUM(F6:F30)</f>
        <v>940</v>
      </c>
      <c r="G31" s="91">
        <f>SUM(G6:G30)</f>
        <v>339</v>
      </c>
      <c r="H31" s="89">
        <f t="shared" si="0"/>
        <v>0.27541867594826347</v>
      </c>
      <c r="I31" s="89">
        <f t="shared" si="1"/>
        <v>3.437733144136105</v>
      </c>
      <c r="J31" s="90">
        <f t="shared" si="2"/>
        <v>1.2397782296405742</v>
      </c>
    </row>
    <row r="32" spans="1:10" ht="11.25" customHeight="1">
      <c r="A32" s="708" t="s">
        <v>439</v>
      </c>
      <c r="B32" s="708"/>
      <c r="C32" s="708"/>
      <c r="D32" s="708"/>
      <c r="E32" s="708"/>
      <c r="F32" s="708"/>
      <c r="G32" s="708"/>
      <c r="H32" s="708"/>
      <c r="I32" s="708"/>
      <c r="J32" s="708"/>
    </row>
    <row r="33" spans="1:10" ht="12.75" customHeight="1" hidden="1">
      <c r="A33" s="677"/>
      <c r="B33" s="677"/>
      <c r="C33" s="677"/>
      <c r="D33" s="677"/>
      <c r="E33" s="677"/>
      <c r="F33" s="677"/>
      <c r="G33" s="677"/>
      <c r="H33" s="677"/>
      <c r="I33" s="677"/>
      <c r="J33" s="677"/>
    </row>
    <row r="34" spans="1:10" ht="13.5">
      <c r="A34" s="677"/>
      <c r="B34" s="677"/>
      <c r="C34" s="677"/>
      <c r="D34" s="677"/>
      <c r="E34" s="677"/>
      <c r="F34" s="677"/>
      <c r="G34" s="677"/>
      <c r="H34" s="677"/>
      <c r="I34" s="677"/>
      <c r="J34" s="677"/>
    </row>
  </sheetData>
  <mergeCells count="13">
    <mergeCell ref="A32:J34"/>
    <mergeCell ref="D3:D4"/>
    <mergeCell ref="E3:E4"/>
    <mergeCell ref="F3:F4"/>
    <mergeCell ref="A31:B31"/>
    <mergeCell ref="A1:J1"/>
    <mergeCell ref="I3:I4"/>
    <mergeCell ref="J3:J4"/>
    <mergeCell ref="G3:G4"/>
    <mergeCell ref="H3:H4"/>
    <mergeCell ref="A3:A4"/>
    <mergeCell ref="B3:B4"/>
    <mergeCell ref="C3:C4"/>
  </mergeCells>
  <printOptions horizontalCentered="1" verticalCentered="1"/>
  <pageMargins left="0.3937007874015748" right="0" top="0.5905511811023623" bottom="0" header="0" footer="0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9"/>
  <sheetViews>
    <sheetView zoomScale="70" zoomScaleNormal="70" workbookViewId="0" topLeftCell="A1">
      <selection activeCell="J15" sqref="J15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10.57421875" style="0" customWidth="1"/>
    <col min="4" max="4" width="13.00390625" style="0" customWidth="1"/>
    <col min="5" max="5" width="11.8515625" style="0" customWidth="1"/>
    <col min="6" max="6" width="12.57421875" style="0" customWidth="1"/>
    <col min="7" max="7" width="13.7109375" style="0" customWidth="1"/>
    <col min="8" max="8" width="12.00390625" style="0" customWidth="1"/>
    <col min="9" max="9" width="11.8515625" style="0" customWidth="1"/>
    <col min="10" max="10" width="13.28125" style="0" customWidth="1"/>
    <col min="11" max="11" width="14.421875" style="0" customWidth="1"/>
  </cols>
  <sheetData>
    <row r="1" spans="1:11" ht="41.25" customHeight="1">
      <c r="A1" s="79"/>
      <c r="B1" s="676" t="s">
        <v>38</v>
      </c>
      <c r="C1" s="709"/>
      <c r="D1" s="709"/>
      <c r="E1" s="709"/>
      <c r="F1" s="709"/>
      <c r="G1" s="709"/>
      <c r="H1" s="710"/>
      <c r="I1" s="710"/>
      <c r="J1" s="710"/>
      <c r="K1" s="710"/>
    </row>
    <row r="2" spans="1:11" ht="13.5" customHeight="1" thickBot="1">
      <c r="A2" s="116"/>
      <c r="B2" s="111"/>
      <c r="C2" s="112"/>
      <c r="D2" s="112"/>
      <c r="E2" s="112"/>
      <c r="F2" s="112"/>
      <c r="G2" s="112"/>
      <c r="H2" s="113"/>
      <c r="I2" s="113"/>
      <c r="J2" s="113"/>
      <c r="K2" s="150" t="s">
        <v>176</v>
      </c>
    </row>
    <row r="3" spans="1:11" ht="12.75">
      <c r="A3" s="577" t="s">
        <v>149</v>
      </c>
      <c r="B3" s="563" t="s">
        <v>143</v>
      </c>
      <c r="C3" s="581" t="s">
        <v>324</v>
      </c>
      <c r="D3" s="581" t="s">
        <v>325</v>
      </c>
      <c r="E3" s="581" t="s">
        <v>122</v>
      </c>
      <c r="F3" s="581" t="s">
        <v>123</v>
      </c>
      <c r="G3" s="581" t="s">
        <v>326</v>
      </c>
      <c r="H3" s="678" t="s">
        <v>327</v>
      </c>
      <c r="I3" s="678" t="s">
        <v>328</v>
      </c>
      <c r="J3" s="678" t="s">
        <v>329</v>
      </c>
      <c r="K3" s="674" t="s">
        <v>330</v>
      </c>
    </row>
    <row r="4" spans="1:11" ht="90" customHeight="1" thickBot="1">
      <c r="A4" s="578"/>
      <c r="B4" s="560"/>
      <c r="C4" s="582"/>
      <c r="D4" s="583"/>
      <c r="E4" s="583"/>
      <c r="F4" s="583"/>
      <c r="G4" s="583"/>
      <c r="H4" s="696"/>
      <c r="I4" s="696"/>
      <c r="J4" s="696"/>
      <c r="K4" s="697"/>
    </row>
    <row r="5" spans="1:11" ht="14.25" thickBot="1" thickTop="1">
      <c r="A5" s="7">
        <v>0</v>
      </c>
      <c r="B5" s="70">
        <v>1</v>
      </c>
      <c r="C5" s="95">
        <v>2</v>
      </c>
      <c r="D5" s="95">
        <v>3</v>
      </c>
      <c r="E5" s="95">
        <v>4</v>
      </c>
      <c r="F5" s="95">
        <v>5</v>
      </c>
      <c r="G5" s="95">
        <v>6</v>
      </c>
      <c r="H5" s="108">
        <v>7</v>
      </c>
      <c r="I5" s="108">
        <v>8</v>
      </c>
      <c r="J5" s="108">
        <v>9</v>
      </c>
      <c r="K5" s="109">
        <v>10</v>
      </c>
    </row>
    <row r="6" spans="1:11" ht="30" customHeight="1" thickTop="1">
      <c r="A6" s="8">
        <v>1</v>
      </c>
      <c r="B6" s="80" t="s">
        <v>81</v>
      </c>
      <c r="C6" s="333">
        <v>42875</v>
      </c>
      <c r="D6" s="189">
        <v>55736</v>
      </c>
      <c r="E6" s="189">
        <v>4</v>
      </c>
      <c r="F6" s="189">
        <v>254</v>
      </c>
      <c r="G6" s="189">
        <v>11</v>
      </c>
      <c r="H6" s="334">
        <f>E6/C6*1000</f>
        <v>0.09329446064139942</v>
      </c>
      <c r="I6" s="334">
        <f>F6/C6*1000</f>
        <v>5.924198250728863</v>
      </c>
      <c r="J6" s="334">
        <f>G6/D6*1000</f>
        <v>0.19735897803932825</v>
      </c>
      <c r="K6" s="335">
        <v>0</v>
      </c>
    </row>
    <row r="7" spans="1:11" ht="30" customHeight="1">
      <c r="A7" s="9">
        <v>2</v>
      </c>
      <c r="B7" s="81" t="s">
        <v>82</v>
      </c>
      <c r="C7" s="189">
        <v>6554</v>
      </c>
      <c r="D7" s="189">
        <v>8024</v>
      </c>
      <c r="E7" s="189">
        <v>0</v>
      </c>
      <c r="F7" s="189">
        <v>8</v>
      </c>
      <c r="G7" s="189">
        <v>0</v>
      </c>
      <c r="H7" s="334">
        <f aca="true" t="shared" si="0" ref="H7:H17">E7/C7*1000</f>
        <v>0</v>
      </c>
      <c r="I7" s="334">
        <f aca="true" t="shared" si="1" ref="I7:I17">F7/C7*1000</f>
        <v>1.2206286237412267</v>
      </c>
      <c r="J7" s="334">
        <f aca="true" t="shared" si="2" ref="J7:J17">G7/D7*1000</f>
        <v>0</v>
      </c>
      <c r="K7" s="336">
        <v>0</v>
      </c>
    </row>
    <row r="8" spans="1:11" ht="18" customHeight="1">
      <c r="A8" s="9">
        <v>3</v>
      </c>
      <c r="B8" s="82" t="s">
        <v>53</v>
      </c>
      <c r="C8" s="189">
        <v>12457</v>
      </c>
      <c r="D8" s="189">
        <v>15594</v>
      </c>
      <c r="E8" s="189">
        <v>1</v>
      </c>
      <c r="F8" s="189">
        <v>66</v>
      </c>
      <c r="G8" s="189">
        <v>0</v>
      </c>
      <c r="H8" s="334">
        <f t="shared" si="0"/>
        <v>0.08027614995584811</v>
      </c>
      <c r="I8" s="334">
        <f t="shared" si="1"/>
        <v>5.298225897085976</v>
      </c>
      <c r="J8" s="334">
        <f t="shared" si="2"/>
        <v>0</v>
      </c>
      <c r="K8" s="336">
        <v>0</v>
      </c>
    </row>
    <row r="9" spans="1:11" ht="18" customHeight="1">
      <c r="A9" s="9">
        <v>4</v>
      </c>
      <c r="B9" s="82" t="s">
        <v>54</v>
      </c>
      <c r="C9" s="189">
        <v>4342</v>
      </c>
      <c r="D9" s="189">
        <v>6149</v>
      </c>
      <c r="E9" s="189">
        <v>0</v>
      </c>
      <c r="F9" s="189">
        <v>38</v>
      </c>
      <c r="G9" s="189">
        <v>6</v>
      </c>
      <c r="H9" s="334">
        <f t="shared" si="0"/>
        <v>0</v>
      </c>
      <c r="I9" s="334">
        <f t="shared" si="1"/>
        <v>8.751727314601567</v>
      </c>
      <c r="J9" s="334">
        <f t="shared" si="2"/>
        <v>0.9757684176288828</v>
      </c>
      <c r="K9" s="336">
        <v>0</v>
      </c>
    </row>
    <row r="10" spans="1:11" ht="18" customHeight="1">
      <c r="A10" s="9">
        <v>5</v>
      </c>
      <c r="B10" s="81" t="s">
        <v>55</v>
      </c>
      <c r="C10" s="189">
        <v>5016</v>
      </c>
      <c r="D10" s="189">
        <v>5188</v>
      </c>
      <c r="E10" s="189">
        <v>5</v>
      </c>
      <c r="F10" s="189">
        <v>25</v>
      </c>
      <c r="G10" s="189">
        <v>0</v>
      </c>
      <c r="H10" s="334">
        <f t="shared" si="0"/>
        <v>0.996810207336523</v>
      </c>
      <c r="I10" s="334">
        <f t="shared" si="1"/>
        <v>4.984051036682616</v>
      </c>
      <c r="J10" s="334">
        <f t="shared" si="2"/>
        <v>0</v>
      </c>
      <c r="K10" s="336">
        <v>0</v>
      </c>
    </row>
    <row r="11" spans="1:11" ht="35.25" customHeight="1">
      <c r="A11" s="9">
        <v>6</v>
      </c>
      <c r="B11" s="81" t="s">
        <v>66</v>
      </c>
      <c r="C11" s="189">
        <v>3598</v>
      </c>
      <c r="D11" s="189">
        <v>3660</v>
      </c>
      <c r="E11" s="189">
        <v>0</v>
      </c>
      <c r="F11" s="189">
        <v>62</v>
      </c>
      <c r="G11" s="189">
        <v>0</v>
      </c>
      <c r="H11" s="334">
        <f t="shared" si="0"/>
        <v>0</v>
      </c>
      <c r="I11" s="334">
        <f t="shared" si="1"/>
        <v>17.231795441912176</v>
      </c>
      <c r="J11" s="334">
        <f t="shared" si="2"/>
        <v>0</v>
      </c>
      <c r="K11" s="336">
        <v>0</v>
      </c>
    </row>
    <row r="12" spans="1:11" ht="30" customHeight="1">
      <c r="A12" s="9">
        <v>7</v>
      </c>
      <c r="B12" s="82" t="s">
        <v>56</v>
      </c>
      <c r="C12" s="189">
        <v>4695</v>
      </c>
      <c r="D12" s="189">
        <v>9004</v>
      </c>
      <c r="E12" s="189">
        <v>6</v>
      </c>
      <c r="F12" s="189">
        <v>28</v>
      </c>
      <c r="G12" s="189">
        <v>4</v>
      </c>
      <c r="H12" s="334">
        <f t="shared" si="0"/>
        <v>1.2779552715654952</v>
      </c>
      <c r="I12" s="334">
        <f t="shared" si="1"/>
        <v>5.963791267305644</v>
      </c>
      <c r="J12" s="334">
        <f t="shared" si="2"/>
        <v>0.444247001332741</v>
      </c>
      <c r="K12" s="336">
        <v>0</v>
      </c>
    </row>
    <row r="13" spans="1:11" ht="30" customHeight="1">
      <c r="A13" s="9">
        <v>8</v>
      </c>
      <c r="B13" s="81" t="s">
        <v>57</v>
      </c>
      <c r="C13" s="189">
        <v>4034</v>
      </c>
      <c r="D13" s="189">
        <v>6206</v>
      </c>
      <c r="E13" s="189">
        <v>5</v>
      </c>
      <c r="F13" s="189">
        <v>90</v>
      </c>
      <c r="G13" s="189">
        <v>1</v>
      </c>
      <c r="H13" s="334">
        <f t="shared" si="0"/>
        <v>1.2394645513138325</v>
      </c>
      <c r="I13" s="334">
        <f t="shared" si="1"/>
        <v>22.310361923648983</v>
      </c>
      <c r="J13" s="334">
        <f t="shared" si="2"/>
        <v>0.16113438607798905</v>
      </c>
      <c r="K13" s="336">
        <v>0</v>
      </c>
    </row>
    <row r="14" spans="1:11" ht="39" customHeight="1">
      <c r="A14" s="9">
        <v>9</v>
      </c>
      <c r="B14" s="81" t="s">
        <v>75</v>
      </c>
      <c r="C14" s="189">
        <v>5792</v>
      </c>
      <c r="D14" s="189">
        <v>8203</v>
      </c>
      <c r="E14" s="189">
        <v>2</v>
      </c>
      <c r="F14" s="189">
        <v>34</v>
      </c>
      <c r="G14" s="189">
        <v>1</v>
      </c>
      <c r="H14" s="334">
        <f t="shared" si="0"/>
        <v>0.3453038674033149</v>
      </c>
      <c r="I14" s="334">
        <f t="shared" si="1"/>
        <v>5.870165745856354</v>
      </c>
      <c r="J14" s="334">
        <f t="shared" si="2"/>
        <v>0.12190661952944046</v>
      </c>
      <c r="K14" s="336">
        <v>0</v>
      </c>
    </row>
    <row r="15" spans="1:11" ht="30" customHeight="1">
      <c r="A15" s="9">
        <v>10</v>
      </c>
      <c r="B15" s="81" t="s">
        <v>83</v>
      </c>
      <c r="C15" s="189">
        <v>4493</v>
      </c>
      <c r="D15" s="189">
        <v>7540</v>
      </c>
      <c r="E15" s="189">
        <v>0</v>
      </c>
      <c r="F15" s="189">
        <v>20</v>
      </c>
      <c r="G15" s="189">
        <v>0</v>
      </c>
      <c r="H15" s="334">
        <f t="shared" si="0"/>
        <v>0</v>
      </c>
      <c r="I15" s="334">
        <f t="shared" si="1"/>
        <v>4.451368795904741</v>
      </c>
      <c r="J15" s="334">
        <f t="shared" si="2"/>
        <v>0</v>
      </c>
      <c r="K15" s="336">
        <v>0</v>
      </c>
    </row>
    <row r="16" spans="1:11" ht="30" customHeight="1" thickBot="1">
      <c r="A16" s="9">
        <v>11</v>
      </c>
      <c r="B16" s="81" t="s">
        <v>80</v>
      </c>
      <c r="C16" s="189">
        <v>8240</v>
      </c>
      <c r="D16" s="189">
        <v>8240</v>
      </c>
      <c r="E16" s="189">
        <v>5</v>
      </c>
      <c r="F16" s="189">
        <v>31</v>
      </c>
      <c r="G16" s="189">
        <v>4</v>
      </c>
      <c r="H16" s="334">
        <f t="shared" si="0"/>
        <v>0.6067961165048543</v>
      </c>
      <c r="I16" s="334">
        <f t="shared" si="1"/>
        <v>3.762135922330097</v>
      </c>
      <c r="J16" s="334">
        <f t="shared" si="2"/>
        <v>0.4854368932038835</v>
      </c>
      <c r="K16" s="336">
        <v>0</v>
      </c>
    </row>
    <row r="17" spans="1:11" ht="24.75" customHeight="1" thickBot="1" thickTop="1">
      <c r="A17" s="589" t="s">
        <v>52</v>
      </c>
      <c r="B17" s="590"/>
      <c r="C17" s="337">
        <f>SUM(C6:C16)</f>
        <v>102096</v>
      </c>
      <c r="D17" s="337">
        <f>SUM(D6:D16)</f>
        <v>133544</v>
      </c>
      <c r="E17" s="337">
        <f>SUM(E6:E16)</f>
        <v>28</v>
      </c>
      <c r="F17" s="337">
        <f>SUM(F6:F16)</f>
        <v>656</v>
      </c>
      <c r="G17" s="337">
        <f>SUM(G6:G16)</f>
        <v>27</v>
      </c>
      <c r="H17" s="101">
        <f t="shared" si="0"/>
        <v>0.27425168468892025</v>
      </c>
      <c r="I17" s="101">
        <f t="shared" si="1"/>
        <v>6.4253251841404175</v>
      </c>
      <c r="J17" s="101">
        <f t="shared" si="2"/>
        <v>0.20218055472353683</v>
      </c>
      <c r="K17" s="212">
        <v>0</v>
      </c>
    </row>
    <row r="19" spans="1:12" ht="12.75">
      <c r="A19" s="677" t="s">
        <v>440</v>
      </c>
      <c r="B19" s="677"/>
      <c r="C19" s="677"/>
      <c r="D19" s="677"/>
      <c r="E19" s="677"/>
      <c r="F19" s="677"/>
      <c r="G19" s="677"/>
      <c r="H19" s="677"/>
      <c r="I19" s="677"/>
      <c r="J19" s="677"/>
      <c r="K19" s="677"/>
      <c r="L19" s="677"/>
    </row>
  </sheetData>
  <mergeCells count="14">
    <mergeCell ref="B1:K1"/>
    <mergeCell ref="K3:K4"/>
    <mergeCell ref="A17:B17"/>
    <mergeCell ref="H3:H4"/>
    <mergeCell ref="I3:I4"/>
    <mergeCell ref="J3:J4"/>
    <mergeCell ref="A3:A4"/>
    <mergeCell ref="B3:B4"/>
    <mergeCell ref="A19:L19"/>
    <mergeCell ref="C3:C4"/>
    <mergeCell ref="D3:D4"/>
    <mergeCell ref="E3:E4"/>
    <mergeCell ref="F3:F4"/>
    <mergeCell ref="G3:G4"/>
  </mergeCells>
  <printOptions/>
  <pageMargins left="0.6299212598425197" right="0.31496062992125984" top="0.4724409448818898" bottom="0.551181102362204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27"/>
  <sheetViews>
    <sheetView zoomScale="85" zoomScaleNormal="85" workbookViewId="0" topLeftCell="B10">
      <selection activeCell="B2" sqref="A2:IV2"/>
    </sheetView>
  </sheetViews>
  <sheetFormatPr defaultColWidth="9.140625" defaultRowHeight="12.75"/>
  <cols>
    <col min="1" max="1" width="4.421875" style="6" customWidth="1"/>
    <col min="2" max="2" width="53.57421875" style="6" customWidth="1"/>
    <col min="3" max="5" width="25.8515625" style="6" customWidth="1"/>
    <col min="6" max="16384" width="9.140625" style="6" customWidth="1"/>
  </cols>
  <sheetData>
    <row r="1" spans="1:6" s="5" customFormat="1" ht="37.5" customHeight="1">
      <c r="A1" s="607" t="s">
        <v>16</v>
      </c>
      <c r="B1" s="607"/>
      <c r="C1" s="607"/>
      <c r="D1" s="607"/>
      <c r="E1" s="607"/>
      <c r="F1" s="607"/>
    </row>
    <row r="2" spans="1:5" ht="15" customHeight="1" thickBot="1">
      <c r="A2" s="3"/>
      <c r="B2" s="2"/>
      <c r="C2" s="2"/>
      <c r="D2" s="2"/>
      <c r="E2" s="150" t="s">
        <v>175</v>
      </c>
    </row>
    <row r="3" spans="1:5" ht="21.75" customHeight="1">
      <c r="A3" s="626" t="s">
        <v>189</v>
      </c>
      <c r="B3" s="670" t="s">
        <v>143</v>
      </c>
      <c r="C3" s="581" t="s">
        <v>17</v>
      </c>
      <c r="D3" s="581" t="s">
        <v>124</v>
      </c>
      <c r="E3" s="570" t="s">
        <v>125</v>
      </c>
    </row>
    <row r="4" spans="1:5" ht="16.5" customHeight="1" thickBot="1">
      <c r="A4" s="627"/>
      <c r="B4" s="671"/>
      <c r="C4" s="583"/>
      <c r="D4" s="583"/>
      <c r="E4" s="571"/>
    </row>
    <row r="5" spans="1:5" ht="12" customHeight="1" thickBot="1" thickTop="1">
      <c r="A5" s="7">
        <v>0</v>
      </c>
      <c r="B5" s="100">
        <v>1</v>
      </c>
      <c r="C5" s="95">
        <v>2</v>
      </c>
      <c r="D5" s="95">
        <v>3</v>
      </c>
      <c r="E5" s="96">
        <v>4</v>
      </c>
    </row>
    <row r="6" spans="1:5" ht="21.75" customHeight="1" thickTop="1">
      <c r="A6" s="8">
        <v>1</v>
      </c>
      <c r="B6" s="107" t="s">
        <v>81</v>
      </c>
      <c r="C6" s="258">
        <v>37661</v>
      </c>
      <c r="D6" s="259">
        <v>1197</v>
      </c>
      <c r="E6" s="264">
        <f>D6/C6*100</f>
        <v>3.1783542656859884</v>
      </c>
    </row>
    <row r="7" spans="1:5" ht="21.75" customHeight="1">
      <c r="A7" s="9">
        <v>2</v>
      </c>
      <c r="B7" s="105" t="s">
        <v>82</v>
      </c>
      <c r="C7" s="258">
        <v>3319</v>
      </c>
      <c r="D7" s="259">
        <v>2</v>
      </c>
      <c r="E7" s="264">
        <f aca="true" t="shared" si="0" ref="E7:E25">D7/C7*100</f>
        <v>0.06025911419102139</v>
      </c>
    </row>
    <row r="8" spans="1:5" ht="21.75" customHeight="1">
      <c r="A8" s="9">
        <v>3</v>
      </c>
      <c r="B8" s="106" t="s">
        <v>53</v>
      </c>
      <c r="C8" s="258">
        <v>3842</v>
      </c>
      <c r="D8" s="259">
        <v>3</v>
      </c>
      <c r="E8" s="264">
        <f t="shared" si="0"/>
        <v>0.07808433107756377</v>
      </c>
    </row>
    <row r="9" spans="1:5" ht="21.75" customHeight="1">
      <c r="A9" s="9">
        <v>4</v>
      </c>
      <c r="B9" s="106" t="s">
        <v>54</v>
      </c>
      <c r="C9" s="258">
        <v>2942</v>
      </c>
      <c r="D9" s="258">
        <v>79</v>
      </c>
      <c r="E9" s="264">
        <f t="shared" si="0"/>
        <v>2.6852481305234535</v>
      </c>
    </row>
    <row r="10" spans="1:5" ht="21.75" customHeight="1">
      <c r="A10" s="9">
        <v>5</v>
      </c>
      <c r="B10" s="105" t="s">
        <v>55</v>
      </c>
      <c r="C10" s="258">
        <v>2501</v>
      </c>
      <c r="D10" s="265">
        <v>153</v>
      </c>
      <c r="E10" s="264">
        <f t="shared" si="0"/>
        <v>6.117552978808476</v>
      </c>
    </row>
    <row r="11" spans="1:5" ht="21.75" customHeight="1">
      <c r="A11" s="9">
        <v>6</v>
      </c>
      <c r="B11" s="105" t="s">
        <v>66</v>
      </c>
      <c r="C11" s="258">
        <v>3093</v>
      </c>
      <c r="D11" s="259">
        <v>274</v>
      </c>
      <c r="E11" s="264">
        <f t="shared" si="0"/>
        <v>8.858713223407696</v>
      </c>
    </row>
    <row r="12" spans="1:5" ht="21.75" customHeight="1">
      <c r="A12" s="9">
        <v>7</v>
      </c>
      <c r="B12" s="106" t="s">
        <v>56</v>
      </c>
      <c r="C12" s="258">
        <v>7032</v>
      </c>
      <c r="D12" s="259">
        <v>21</v>
      </c>
      <c r="E12" s="264">
        <f t="shared" si="0"/>
        <v>0.2986348122866894</v>
      </c>
    </row>
    <row r="13" spans="1:5" ht="21.75" customHeight="1">
      <c r="A13" s="9">
        <v>8</v>
      </c>
      <c r="B13" s="105" t="s">
        <v>57</v>
      </c>
      <c r="C13" s="258">
        <v>545</v>
      </c>
      <c r="D13" s="259">
        <v>31</v>
      </c>
      <c r="E13" s="264">
        <f t="shared" si="0"/>
        <v>5.688073394495413</v>
      </c>
    </row>
    <row r="14" spans="1:5" ht="21.75" customHeight="1">
      <c r="A14" s="9">
        <v>9</v>
      </c>
      <c r="B14" s="105" t="s">
        <v>75</v>
      </c>
      <c r="C14" s="258">
        <v>1549</v>
      </c>
      <c r="D14" s="259">
        <v>51</v>
      </c>
      <c r="E14" s="264">
        <f t="shared" si="0"/>
        <v>3.29244673983215</v>
      </c>
    </row>
    <row r="15" spans="1:5" ht="21.75" customHeight="1">
      <c r="A15" s="9">
        <v>10</v>
      </c>
      <c r="B15" s="105" t="s">
        <v>83</v>
      </c>
      <c r="C15" s="258">
        <v>1039</v>
      </c>
      <c r="D15" s="259">
        <v>38</v>
      </c>
      <c r="E15" s="264">
        <f t="shared" si="0"/>
        <v>3.6573628488931664</v>
      </c>
    </row>
    <row r="16" spans="1:5" ht="21.75" customHeight="1">
      <c r="A16" s="9">
        <v>11</v>
      </c>
      <c r="B16" s="105" t="s">
        <v>58</v>
      </c>
      <c r="C16" s="258">
        <v>239</v>
      </c>
      <c r="D16" s="259">
        <v>0</v>
      </c>
      <c r="E16" s="264">
        <f t="shared" si="0"/>
        <v>0</v>
      </c>
    </row>
    <row r="17" spans="1:5" ht="21.75" customHeight="1">
      <c r="A17" s="10">
        <v>12</v>
      </c>
      <c r="B17" s="107" t="s">
        <v>89</v>
      </c>
      <c r="C17" s="290">
        <v>1734</v>
      </c>
      <c r="D17" s="259">
        <v>185</v>
      </c>
      <c r="E17" s="264">
        <f t="shared" si="0"/>
        <v>10.668973471741639</v>
      </c>
    </row>
    <row r="18" spans="1:5" ht="21.75" customHeight="1">
      <c r="A18" s="10">
        <v>13</v>
      </c>
      <c r="B18" s="127" t="s">
        <v>566</v>
      </c>
      <c r="C18" s="258">
        <v>2900</v>
      </c>
      <c r="D18" s="259">
        <v>0</v>
      </c>
      <c r="E18" s="264">
        <f t="shared" si="0"/>
        <v>0</v>
      </c>
    </row>
    <row r="19" spans="1:5" ht="21.75" customHeight="1">
      <c r="A19" s="9">
        <v>14</v>
      </c>
      <c r="B19" s="105" t="s">
        <v>80</v>
      </c>
      <c r="C19" s="258">
        <v>6294</v>
      </c>
      <c r="D19" s="259">
        <v>4</v>
      </c>
      <c r="E19" s="264">
        <f t="shared" si="0"/>
        <v>0.06355258976803305</v>
      </c>
    </row>
    <row r="20" spans="1:5" ht="21.75" customHeight="1">
      <c r="A20" s="9">
        <v>15</v>
      </c>
      <c r="B20" s="105" t="s">
        <v>61</v>
      </c>
      <c r="C20" s="258">
        <v>585</v>
      </c>
      <c r="D20" s="259">
        <v>17</v>
      </c>
      <c r="E20" s="264">
        <f t="shared" si="0"/>
        <v>2.905982905982906</v>
      </c>
    </row>
    <row r="21" spans="1:5" ht="21.75" customHeight="1">
      <c r="A21" s="9">
        <v>16</v>
      </c>
      <c r="B21" s="105" t="s">
        <v>79</v>
      </c>
      <c r="C21" s="258">
        <v>864</v>
      </c>
      <c r="D21" s="258">
        <v>12</v>
      </c>
      <c r="E21" s="264">
        <f t="shared" si="0"/>
        <v>1.3888888888888888</v>
      </c>
    </row>
    <row r="22" spans="1:5" ht="21.75" customHeight="1">
      <c r="A22" s="9">
        <v>17</v>
      </c>
      <c r="B22" s="105" t="s">
        <v>62</v>
      </c>
      <c r="C22" s="258">
        <v>4640</v>
      </c>
      <c r="D22" s="259">
        <v>0</v>
      </c>
      <c r="E22" s="264">
        <f t="shared" si="0"/>
        <v>0</v>
      </c>
    </row>
    <row r="23" spans="1:5" ht="21.75" customHeight="1">
      <c r="A23" s="9">
        <v>18</v>
      </c>
      <c r="B23" s="105" t="s">
        <v>77</v>
      </c>
      <c r="C23" s="258">
        <v>1579</v>
      </c>
      <c r="D23" s="259">
        <v>72</v>
      </c>
      <c r="E23" s="264">
        <f t="shared" si="0"/>
        <v>4.559848005066498</v>
      </c>
    </row>
    <row r="24" spans="1:5" ht="21.75" customHeight="1" thickBot="1">
      <c r="A24" s="9">
        <v>19</v>
      </c>
      <c r="B24" s="105" t="s">
        <v>74</v>
      </c>
      <c r="C24" s="258">
        <v>35</v>
      </c>
      <c r="D24" s="259">
        <v>0</v>
      </c>
      <c r="E24" s="264">
        <f t="shared" si="0"/>
        <v>0</v>
      </c>
    </row>
    <row r="25" spans="1:18" s="12" customFormat="1" ht="19.5" customHeight="1" thickBot="1" thickTop="1">
      <c r="A25" s="653" t="s">
        <v>52</v>
      </c>
      <c r="B25" s="664"/>
      <c r="C25" s="91">
        <f>SUM(C6:C24)</f>
        <v>82393</v>
      </c>
      <c r="D25" s="91">
        <f>SUM(D6:D24)</f>
        <v>2139</v>
      </c>
      <c r="E25" s="90">
        <f t="shared" si="0"/>
        <v>2.5960943284016844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5" ht="13.5">
      <c r="A26" s="677" t="s">
        <v>441</v>
      </c>
      <c r="B26" s="677"/>
      <c r="C26" s="677"/>
      <c r="D26" s="677"/>
      <c r="E26" s="677"/>
    </row>
    <row r="27" spans="6:11" ht="13.5">
      <c r="F27" s="142"/>
      <c r="G27" s="142"/>
      <c r="H27" s="142"/>
      <c r="I27" s="142"/>
      <c r="J27" s="142"/>
      <c r="K27" s="142"/>
    </row>
  </sheetData>
  <mergeCells count="8">
    <mergeCell ref="A26:E26"/>
    <mergeCell ref="D3:D4"/>
    <mergeCell ref="E3:E4"/>
    <mergeCell ref="A1:F1"/>
    <mergeCell ref="A25:B25"/>
    <mergeCell ref="A3:A4"/>
    <mergeCell ref="B3:B4"/>
    <mergeCell ref="C3:C4"/>
  </mergeCells>
  <printOptions horizontalCentered="1" verticalCentered="1"/>
  <pageMargins left="0.5511811023622047" right="0.35433070866141736" top="0.3937007874015748" bottom="0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6">
      <selection activeCell="G13" sqref="G13"/>
    </sheetView>
  </sheetViews>
  <sheetFormatPr defaultColWidth="9.140625" defaultRowHeight="12.75"/>
  <cols>
    <col min="1" max="1" width="4.140625" style="6" customWidth="1"/>
    <col min="2" max="2" width="38.8515625" style="6" customWidth="1"/>
    <col min="3" max="3" width="7.421875" style="6" customWidth="1"/>
    <col min="4" max="4" width="8.7109375" style="6" customWidth="1"/>
    <col min="5" max="5" width="10.421875" style="6" customWidth="1"/>
    <col min="6" max="6" width="9.28125" style="6" customWidth="1"/>
    <col min="7" max="7" width="12.140625" style="6" customWidth="1"/>
    <col min="8" max="8" width="11.57421875" style="6" customWidth="1"/>
    <col min="9" max="16384" width="9.140625" style="6" customWidth="1"/>
  </cols>
  <sheetData>
    <row r="1" spans="1:8" ht="29.25" customHeight="1">
      <c r="A1" s="562" t="s">
        <v>563</v>
      </c>
      <c r="B1" s="562"/>
      <c r="C1" s="562"/>
      <c r="D1" s="562"/>
      <c r="E1" s="562"/>
      <c r="F1" s="562"/>
      <c r="G1" s="562"/>
      <c r="H1" s="562"/>
    </row>
    <row r="2" spans="1:8" s="52" customFormat="1" ht="11.25" customHeight="1">
      <c r="A2" s="568" t="s">
        <v>84</v>
      </c>
      <c r="B2" s="568"/>
      <c r="C2" s="568"/>
      <c r="D2" s="568"/>
      <c r="E2" s="568"/>
      <c r="F2" s="568"/>
      <c r="G2" s="568"/>
      <c r="H2" s="568"/>
    </row>
    <row r="3" spans="2:8" s="52" customFormat="1" ht="12" customHeight="1" thickBot="1">
      <c r="B3" s="54"/>
      <c r="C3" s="33"/>
      <c r="D3" s="33"/>
      <c r="H3" s="4" t="s">
        <v>160</v>
      </c>
    </row>
    <row r="4" spans="1:8" ht="50.25" customHeight="1">
      <c r="A4" s="577" t="s">
        <v>149</v>
      </c>
      <c r="B4" s="563" t="s">
        <v>143</v>
      </c>
      <c r="C4" s="581" t="s">
        <v>70</v>
      </c>
      <c r="D4" s="581" t="s">
        <v>85</v>
      </c>
      <c r="E4" s="581" t="s">
        <v>86</v>
      </c>
      <c r="F4" s="581" t="s">
        <v>277</v>
      </c>
      <c r="G4" s="581" t="s">
        <v>87</v>
      </c>
      <c r="H4" s="570" t="s">
        <v>88</v>
      </c>
    </row>
    <row r="5" spans="1:8" ht="58.5" customHeight="1" thickBot="1">
      <c r="A5" s="578"/>
      <c r="B5" s="560"/>
      <c r="C5" s="583"/>
      <c r="D5" s="583"/>
      <c r="E5" s="583"/>
      <c r="F5" s="569"/>
      <c r="G5" s="583"/>
      <c r="H5" s="571"/>
    </row>
    <row r="6" spans="1:8" s="41" customFormat="1" ht="9.75" customHeight="1" thickBot="1" thickTop="1">
      <c r="A6" s="40">
        <v>0</v>
      </c>
      <c r="B6" s="76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7">
        <v>7</v>
      </c>
    </row>
    <row r="7" spans="1:8" ht="13.5" customHeight="1" thickTop="1">
      <c r="A7" s="8">
        <v>1</v>
      </c>
      <c r="B7" s="71" t="s">
        <v>194</v>
      </c>
      <c r="C7" s="258">
        <f>леталитет!E7</f>
        <v>3231</v>
      </c>
      <c r="D7" s="259">
        <v>428</v>
      </c>
      <c r="E7" s="258">
        <v>250</v>
      </c>
      <c r="F7" s="258">
        <v>369</v>
      </c>
      <c r="G7" s="98">
        <f>E7/F7*100</f>
        <v>67.75067750677508</v>
      </c>
      <c r="H7" s="264">
        <f>D7/C7*100</f>
        <v>13.24667285670071</v>
      </c>
    </row>
    <row r="8" spans="1:8" ht="15" customHeight="1">
      <c r="A8" s="9">
        <v>2</v>
      </c>
      <c r="B8" s="72" t="s">
        <v>82</v>
      </c>
      <c r="C8" s="258">
        <f>леталитет!E8</f>
        <v>202</v>
      </c>
      <c r="D8" s="259">
        <v>32</v>
      </c>
      <c r="E8" s="188">
        <v>14</v>
      </c>
      <c r="F8" s="188">
        <v>22</v>
      </c>
      <c r="G8" s="98">
        <f aca="true" t="shared" si="0" ref="G8:G32">E8/F8*100</f>
        <v>63.63636363636363</v>
      </c>
      <c r="H8" s="264">
        <f>D8/C8*100</f>
        <v>15.841584158415841</v>
      </c>
    </row>
    <row r="9" spans="1:8" ht="15" customHeight="1">
      <c r="A9" s="9">
        <v>3</v>
      </c>
      <c r="B9" s="73" t="s">
        <v>196</v>
      </c>
      <c r="C9" s="258">
        <f>леталитет!E9</f>
        <v>623</v>
      </c>
      <c r="D9" s="259">
        <v>29</v>
      </c>
      <c r="E9" s="258">
        <v>29</v>
      </c>
      <c r="F9" s="258">
        <v>29</v>
      </c>
      <c r="G9" s="98">
        <f t="shared" si="0"/>
        <v>100</v>
      </c>
      <c r="H9" s="264">
        <f aca="true" t="shared" si="1" ref="H9:H32">D9/C9*100</f>
        <v>4.654895666131622</v>
      </c>
    </row>
    <row r="10" spans="1:8" ht="14.25" customHeight="1">
      <c r="A10" s="9">
        <v>4</v>
      </c>
      <c r="B10" s="73" t="s">
        <v>54</v>
      </c>
      <c r="C10" s="258">
        <f>леталитет!E10</f>
        <v>744</v>
      </c>
      <c r="D10" s="258">
        <v>136</v>
      </c>
      <c r="E10" s="258">
        <v>40</v>
      </c>
      <c r="F10" s="258">
        <v>44</v>
      </c>
      <c r="G10" s="98">
        <f t="shared" si="0"/>
        <v>90.9090909090909</v>
      </c>
      <c r="H10" s="264">
        <f t="shared" si="1"/>
        <v>18.27956989247312</v>
      </c>
    </row>
    <row r="11" spans="1:8" ht="18" customHeight="1">
      <c r="A11" s="9">
        <v>5</v>
      </c>
      <c r="B11" s="72" t="s">
        <v>543</v>
      </c>
      <c r="C11" s="258">
        <f>леталитет!E11+20</f>
        <v>628</v>
      </c>
      <c r="D11" s="259">
        <v>144</v>
      </c>
      <c r="E11" s="258">
        <v>75</v>
      </c>
      <c r="F11" s="258">
        <v>123</v>
      </c>
      <c r="G11" s="98">
        <f t="shared" si="0"/>
        <v>60.97560975609756</v>
      </c>
      <c r="H11" s="264">
        <f t="shared" si="1"/>
        <v>22.929936305732486</v>
      </c>
    </row>
    <row r="12" spans="1:8" ht="18" customHeight="1">
      <c r="A12" s="9">
        <v>6</v>
      </c>
      <c r="B12" s="72" t="s">
        <v>66</v>
      </c>
      <c r="C12" s="258">
        <f>леталитет!E12</f>
        <v>137</v>
      </c>
      <c r="D12" s="259">
        <v>9</v>
      </c>
      <c r="E12" s="258">
        <v>9</v>
      </c>
      <c r="F12" s="258">
        <v>9</v>
      </c>
      <c r="G12" s="98">
        <f t="shared" si="0"/>
        <v>100</v>
      </c>
      <c r="H12" s="264">
        <f t="shared" si="1"/>
        <v>6.569343065693431</v>
      </c>
    </row>
    <row r="13" spans="1:8" ht="18" customHeight="1">
      <c r="A13" s="9">
        <v>7</v>
      </c>
      <c r="B13" s="73" t="s">
        <v>551</v>
      </c>
      <c r="C13" s="258">
        <v>9</v>
      </c>
      <c r="D13" s="259">
        <v>1</v>
      </c>
      <c r="E13" s="258">
        <v>1</v>
      </c>
      <c r="F13" s="258">
        <v>1</v>
      </c>
      <c r="G13" s="98">
        <f t="shared" si="0"/>
        <v>100</v>
      </c>
      <c r="H13" s="264">
        <f t="shared" si="1"/>
        <v>11.11111111111111</v>
      </c>
    </row>
    <row r="14" spans="1:8" ht="18" customHeight="1">
      <c r="A14" s="9">
        <v>8</v>
      </c>
      <c r="B14" s="72" t="s">
        <v>57</v>
      </c>
      <c r="C14" s="258">
        <f>леталитет!E14</f>
        <v>69</v>
      </c>
      <c r="D14" s="259">
        <v>24</v>
      </c>
      <c r="E14" s="258">
        <v>24</v>
      </c>
      <c r="F14" s="258">
        <v>24</v>
      </c>
      <c r="G14" s="98">
        <f t="shared" si="0"/>
        <v>100</v>
      </c>
      <c r="H14" s="264">
        <f t="shared" si="1"/>
        <v>34.78260869565217</v>
      </c>
    </row>
    <row r="15" spans="1:11" ht="18" customHeight="1">
      <c r="A15" s="9">
        <v>9</v>
      </c>
      <c r="B15" s="72" t="s">
        <v>75</v>
      </c>
      <c r="C15" s="258">
        <f>леталитет!E15</f>
        <v>80</v>
      </c>
      <c r="D15" s="259">
        <v>35</v>
      </c>
      <c r="E15" s="258">
        <v>35</v>
      </c>
      <c r="F15" s="258">
        <v>35</v>
      </c>
      <c r="G15" s="98">
        <f t="shared" si="0"/>
        <v>100</v>
      </c>
      <c r="H15" s="264">
        <f t="shared" si="1"/>
        <v>43.75</v>
      </c>
      <c r="K15" s="55"/>
    </row>
    <row r="16" spans="1:8" ht="18" customHeight="1">
      <c r="A16" s="9">
        <v>10</v>
      </c>
      <c r="B16" s="72" t="s">
        <v>76</v>
      </c>
      <c r="C16" s="258">
        <f>леталитет!E16</f>
        <v>0</v>
      </c>
      <c r="D16" s="259">
        <v>0</v>
      </c>
      <c r="E16" s="258">
        <v>0</v>
      </c>
      <c r="F16" s="258">
        <v>0</v>
      </c>
      <c r="G16" s="98"/>
      <c r="H16" s="264">
        <v>0</v>
      </c>
    </row>
    <row r="17" spans="1:8" ht="18" customHeight="1">
      <c r="A17" s="9">
        <v>11</v>
      </c>
      <c r="B17" s="72" t="s">
        <v>83</v>
      </c>
      <c r="C17" s="258">
        <f>леталитет!E17</f>
        <v>103</v>
      </c>
      <c r="D17" s="259">
        <v>11</v>
      </c>
      <c r="E17" s="258">
        <v>6</v>
      </c>
      <c r="F17" s="258">
        <v>6</v>
      </c>
      <c r="G17" s="98">
        <f t="shared" si="0"/>
        <v>100</v>
      </c>
      <c r="H17" s="264">
        <f t="shared" si="1"/>
        <v>10.679611650485436</v>
      </c>
    </row>
    <row r="18" spans="1:8" ht="18" customHeight="1">
      <c r="A18" s="9">
        <v>12</v>
      </c>
      <c r="B18" s="72" t="s">
        <v>58</v>
      </c>
      <c r="C18" s="258">
        <f>леталитет!E18</f>
        <v>0</v>
      </c>
      <c r="D18" s="258">
        <v>0</v>
      </c>
      <c r="E18" s="258">
        <v>0</v>
      </c>
      <c r="F18" s="258">
        <v>0</v>
      </c>
      <c r="G18" s="98"/>
      <c r="H18" s="264">
        <v>0</v>
      </c>
    </row>
    <row r="19" spans="1:8" ht="18" customHeight="1">
      <c r="A19" s="9">
        <v>13</v>
      </c>
      <c r="B19" s="72" t="s">
        <v>59</v>
      </c>
      <c r="C19" s="290">
        <f>леталитет!E19</f>
        <v>0</v>
      </c>
      <c r="D19" s="258">
        <v>0</v>
      </c>
      <c r="E19" s="258">
        <v>0</v>
      </c>
      <c r="F19" s="258">
        <v>0</v>
      </c>
      <c r="G19" s="98"/>
      <c r="H19" s="264">
        <v>0</v>
      </c>
    </row>
    <row r="20" spans="1:8" ht="27" customHeight="1">
      <c r="A20" s="10">
        <v>14</v>
      </c>
      <c r="B20" s="71" t="s">
        <v>89</v>
      </c>
      <c r="C20" s="259">
        <f>леталитет!E20</f>
        <v>1193</v>
      </c>
      <c r="D20" s="259">
        <v>30</v>
      </c>
      <c r="E20" s="290">
        <v>19</v>
      </c>
      <c r="F20" s="290">
        <v>20</v>
      </c>
      <c r="G20" s="98">
        <f t="shared" si="0"/>
        <v>95</v>
      </c>
      <c r="H20" s="264">
        <f t="shared" si="1"/>
        <v>2.5146689019279127</v>
      </c>
    </row>
    <row r="21" spans="1:8" ht="19.5" customHeight="1">
      <c r="A21" s="10">
        <v>15</v>
      </c>
      <c r="B21" s="77" t="s">
        <v>566</v>
      </c>
      <c r="C21" s="259">
        <f>леталитет!E21</f>
        <v>21</v>
      </c>
      <c r="D21" s="259">
        <v>16</v>
      </c>
      <c r="E21" s="258">
        <v>10</v>
      </c>
      <c r="F21" s="258">
        <v>10</v>
      </c>
      <c r="G21" s="98">
        <f t="shared" si="0"/>
        <v>100</v>
      </c>
      <c r="H21" s="264">
        <f t="shared" si="1"/>
        <v>76.19047619047619</v>
      </c>
    </row>
    <row r="22" spans="1:8" ht="19.5" customHeight="1">
      <c r="A22" s="9">
        <v>16</v>
      </c>
      <c r="B22" s="72" t="s">
        <v>80</v>
      </c>
      <c r="C22" s="259">
        <f>леталитет!E22</f>
        <v>40</v>
      </c>
      <c r="D22" s="259">
        <v>12</v>
      </c>
      <c r="E22" s="258">
        <v>12</v>
      </c>
      <c r="F22" s="258">
        <v>12</v>
      </c>
      <c r="G22" s="98">
        <f t="shared" si="0"/>
        <v>100</v>
      </c>
      <c r="H22" s="264">
        <f>D22/C22*100</f>
        <v>30</v>
      </c>
    </row>
    <row r="23" spans="1:8" ht="19.5" customHeight="1">
      <c r="A23" s="9">
        <v>17</v>
      </c>
      <c r="B23" s="72" t="s">
        <v>61</v>
      </c>
      <c r="C23" s="259">
        <f>леталитет!E23</f>
        <v>95</v>
      </c>
      <c r="D23" s="259">
        <v>89</v>
      </c>
      <c r="E23" s="258">
        <v>73</v>
      </c>
      <c r="F23" s="258">
        <v>73</v>
      </c>
      <c r="G23" s="98">
        <f t="shared" si="0"/>
        <v>100</v>
      </c>
      <c r="H23" s="264">
        <f t="shared" si="1"/>
        <v>93.6842105263158</v>
      </c>
    </row>
    <row r="24" spans="1:8" ht="19.5" customHeight="1">
      <c r="A24" s="9">
        <v>18</v>
      </c>
      <c r="B24" s="72" t="s">
        <v>79</v>
      </c>
      <c r="C24" s="258">
        <f>леталитет!E24</f>
        <v>186</v>
      </c>
      <c r="D24" s="258">
        <v>0</v>
      </c>
      <c r="E24" s="258">
        <v>0</v>
      </c>
      <c r="F24" s="258">
        <v>0</v>
      </c>
      <c r="G24" s="98"/>
      <c r="H24" s="264">
        <f t="shared" si="1"/>
        <v>0</v>
      </c>
    </row>
    <row r="25" spans="1:8" ht="19.5" customHeight="1">
      <c r="A25" s="9">
        <v>19</v>
      </c>
      <c r="B25" s="72" t="s">
        <v>72</v>
      </c>
      <c r="C25" s="259">
        <f>леталитет!E25</f>
        <v>0</v>
      </c>
      <c r="D25" s="259">
        <v>0</v>
      </c>
      <c r="E25" s="258">
        <v>0</v>
      </c>
      <c r="F25" s="258">
        <v>0</v>
      </c>
      <c r="G25" s="98"/>
      <c r="H25" s="264">
        <v>0</v>
      </c>
    </row>
    <row r="26" spans="1:8" ht="18" customHeight="1">
      <c r="A26" s="9">
        <v>20</v>
      </c>
      <c r="B26" s="72" t="s">
        <v>62</v>
      </c>
      <c r="C26" s="259">
        <f>леталитет!E26</f>
        <v>48</v>
      </c>
      <c r="D26" s="259">
        <v>0</v>
      </c>
      <c r="E26" s="258">
        <v>0</v>
      </c>
      <c r="F26" s="258">
        <v>0</v>
      </c>
      <c r="G26" s="98"/>
      <c r="H26" s="264">
        <v>0</v>
      </c>
    </row>
    <row r="27" spans="1:8" ht="19.5" customHeight="1">
      <c r="A27" s="9">
        <v>21</v>
      </c>
      <c r="B27" s="72" t="s">
        <v>77</v>
      </c>
      <c r="C27" s="259">
        <f>леталитет!E27</f>
        <v>15</v>
      </c>
      <c r="D27" s="259">
        <v>0</v>
      </c>
      <c r="E27" s="258">
        <v>0</v>
      </c>
      <c r="F27" s="258">
        <v>0</v>
      </c>
      <c r="G27" s="98"/>
      <c r="H27" s="264">
        <f t="shared" si="1"/>
        <v>0</v>
      </c>
    </row>
    <row r="28" spans="1:8" ht="19.5" customHeight="1">
      <c r="A28" s="9">
        <v>22</v>
      </c>
      <c r="B28" s="72" t="s">
        <v>90</v>
      </c>
      <c r="C28" s="259">
        <f>леталитет!E28</f>
        <v>0</v>
      </c>
      <c r="D28" s="259">
        <v>0</v>
      </c>
      <c r="E28" s="258">
        <v>0</v>
      </c>
      <c r="F28" s="258">
        <v>0</v>
      </c>
      <c r="G28" s="98"/>
      <c r="H28" s="264">
        <v>0</v>
      </c>
    </row>
    <row r="29" spans="1:8" ht="19.5" customHeight="1">
      <c r="A29" s="9">
        <v>23</v>
      </c>
      <c r="B29" s="72" t="s">
        <v>74</v>
      </c>
      <c r="C29" s="259">
        <f>леталитет!E29</f>
        <v>3</v>
      </c>
      <c r="D29" s="259">
        <v>0</v>
      </c>
      <c r="E29" s="258">
        <v>0</v>
      </c>
      <c r="F29" s="258">
        <v>0</v>
      </c>
      <c r="G29" s="98"/>
      <c r="H29" s="264">
        <f t="shared" si="1"/>
        <v>0</v>
      </c>
    </row>
    <row r="30" spans="1:8" ht="19.5" customHeight="1">
      <c r="A30" s="9">
        <v>24</v>
      </c>
      <c r="B30" s="72" t="s">
        <v>94</v>
      </c>
      <c r="C30" s="259">
        <f>леталитет!E30</f>
        <v>0</v>
      </c>
      <c r="D30" s="258">
        <v>0</v>
      </c>
      <c r="E30" s="258">
        <v>0</v>
      </c>
      <c r="F30" s="258">
        <v>0</v>
      </c>
      <c r="G30" s="98"/>
      <c r="H30" s="264">
        <v>0</v>
      </c>
    </row>
    <row r="31" spans="1:8" ht="19.5" customHeight="1" thickBot="1">
      <c r="A31" s="38">
        <v>25</v>
      </c>
      <c r="B31" s="72" t="s">
        <v>78</v>
      </c>
      <c r="C31" s="286">
        <f>леталитет!E31</f>
        <v>59</v>
      </c>
      <c r="D31" s="286">
        <v>0</v>
      </c>
      <c r="E31" s="290">
        <v>0</v>
      </c>
      <c r="F31" s="258">
        <v>0</v>
      </c>
      <c r="G31" s="98"/>
      <c r="H31" s="298">
        <f t="shared" si="1"/>
        <v>0</v>
      </c>
    </row>
    <row r="32" spans="1:8" ht="21" customHeight="1" thickBot="1" thickTop="1">
      <c r="A32" s="564" t="s">
        <v>52</v>
      </c>
      <c r="B32" s="565"/>
      <c r="C32" s="91">
        <f>SUM(C7:C31)</f>
        <v>7486</v>
      </c>
      <c r="D32" s="91">
        <f>SUM(D7:D31)</f>
        <v>996</v>
      </c>
      <c r="E32" s="91">
        <f>SUM(E7:E31)</f>
        <v>597</v>
      </c>
      <c r="F32" s="91">
        <f>SUM(F7:F31)</f>
        <v>777</v>
      </c>
      <c r="G32" s="89">
        <f t="shared" si="0"/>
        <v>76.83397683397683</v>
      </c>
      <c r="H32" s="90">
        <f t="shared" si="1"/>
        <v>13.304835693294148</v>
      </c>
    </row>
    <row r="33" spans="1:8" ht="21" customHeight="1">
      <c r="A33" s="566" t="s">
        <v>92</v>
      </c>
      <c r="B33" s="567"/>
      <c r="C33" s="567"/>
      <c r="D33" s="567"/>
      <c r="E33" s="567"/>
      <c r="F33" s="567"/>
      <c r="G33" s="567"/>
      <c r="H33" s="48"/>
    </row>
    <row r="34" spans="1:8" ht="21" customHeight="1">
      <c r="A34" s="566" t="s">
        <v>564</v>
      </c>
      <c r="B34" s="561"/>
      <c r="C34" s="561"/>
      <c r="D34" s="561"/>
      <c r="E34" s="561"/>
      <c r="F34" s="561"/>
      <c r="G34" s="561"/>
      <c r="H34" s="561"/>
    </row>
    <row r="35" spans="1:2" ht="13.5">
      <c r="A35" s="13"/>
      <c r="B35" s="13"/>
    </row>
    <row r="36" spans="1:8" ht="13.5">
      <c r="A36" s="575" t="s">
        <v>415</v>
      </c>
      <c r="B36" s="575"/>
      <c r="C36" s="575"/>
      <c r="D36" s="575"/>
      <c r="E36" s="575"/>
      <c r="F36" s="575"/>
      <c r="G36" s="575"/>
      <c r="H36" s="575"/>
    </row>
  </sheetData>
  <mergeCells count="14">
    <mergeCell ref="A36:H36"/>
    <mergeCell ref="A32:B32"/>
    <mergeCell ref="A1:H1"/>
    <mergeCell ref="A4:A5"/>
    <mergeCell ref="B4:B5"/>
    <mergeCell ref="C4:C5"/>
    <mergeCell ref="D4:D5"/>
    <mergeCell ref="E4:E5"/>
    <mergeCell ref="G4:G5"/>
    <mergeCell ref="A34:H34"/>
    <mergeCell ref="H4:H5"/>
    <mergeCell ref="A2:H2"/>
    <mergeCell ref="F4:F5"/>
    <mergeCell ref="A33:G33"/>
  </mergeCells>
  <printOptions verticalCentered="1"/>
  <pageMargins left="0.37" right="0.1968503937007874" top="0.5905511811023623" bottom="0.5905511811023623" header="0.5118110236220472" footer="0.5118110236220472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1"/>
  <sheetViews>
    <sheetView zoomScale="85" zoomScaleNormal="85" workbookViewId="0" topLeftCell="A1">
      <selection activeCell="E3" sqref="E3:E4"/>
    </sheetView>
  </sheetViews>
  <sheetFormatPr defaultColWidth="9.140625" defaultRowHeight="12.75"/>
  <cols>
    <col min="1" max="1" width="3.57421875" style="6" customWidth="1"/>
    <col min="2" max="5" width="32.8515625" style="6" customWidth="1"/>
    <col min="6" max="16384" width="9.140625" style="6" customWidth="1"/>
  </cols>
  <sheetData>
    <row r="1" spans="1:5" s="5" customFormat="1" ht="15" customHeight="1">
      <c r="A1" s="607" t="s">
        <v>18</v>
      </c>
      <c r="B1" s="669"/>
      <c r="C1" s="669"/>
      <c r="D1" s="669"/>
      <c r="E1" s="669"/>
    </row>
    <row r="2" spans="2:5" ht="14.25" customHeight="1" thickBot="1">
      <c r="B2" s="2"/>
      <c r="C2" s="2"/>
      <c r="D2" s="2"/>
      <c r="E2" s="25" t="s">
        <v>177</v>
      </c>
    </row>
    <row r="3" spans="1:5" ht="19.5" customHeight="1">
      <c r="A3" s="577" t="s">
        <v>189</v>
      </c>
      <c r="B3" s="711" t="s">
        <v>128</v>
      </c>
      <c r="C3" s="713" t="s">
        <v>126</v>
      </c>
      <c r="D3" s="713" t="s">
        <v>127</v>
      </c>
      <c r="E3" s="715" t="s">
        <v>111</v>
      </c>
    </row>
    <row r="4" spans="1:5" ht="15" customHeight="1" thickBot="1">
      <c r="A4" s="578"/>
      <c r="B4" s="712"/>
      <c r="C4" s="714"/>
      <c r="D4" s="714"/>
      <c r="E4" s="716"/>
    </row>
    <row r="5" spans="1:5" ht="9.75" customHeight="1" thickBot="1" thickTop="1">
      <c r="A5" s="7">
        <v>0</v>
      </c>
      <c r="B5" s="184">
        <v>1</v>
      </c>
      <c r="C5" s="185">
        <v>2</v>
      </c>
      <c r="D5" s="185">
        <v>3</v>
      </c>
      <c r="E5" s="186">
        <v>4</v>
      </c>
    </row>
    <row r="6" spans="1:5" ht="12.75" customHeight="1" thickTop="1">
      <c r="A6" s="717" t="s">
        <v>81</v>
      </c>
      <c r="B6" s="718"/>
      <c r="C6" s="718"/>
      <c r="D6" s="718"/>
      <c r="E6" s="719"/>
    </row>
    <row r="7" spans="1:5" ht="13.5">
      <c r="A7" s="720">
        <v>1</v>
      </c>
      <c r="B7" s="338" t="s">
        <v>133</v>
      </c>
      <c r="C7" s="339"/>
      <c r="D7" s="340"/>
      <c r="E7" s="341"/>
    </row>
    <row r="8" spans="1:5" ht="13.5">
      <c r="A8" s="721"/>
      <c r="B8" s="342" t="s">
        <v>130</v>
      </c>
      <c r="C8" s="343"/>
      <c r="D8" s="344"/>
      <c r="E8" s="345"/>
    </row>
    <row r="9" spans="1:5" ht="13.5">
      <c r="A9" s="721"/>
      <c r="B9" s="342" t="s">
        <v>131</v>
      </c>
      <c r="C9" s="343"/>
      <c r="D9" s="344"/>
      <c r="E9" s="345"/>
    </row>
    <row r="10" spans="1:5" ht="13.5">
      <c r="A10" s="721"/>
      <c r="B10" s="342" t="s">
        <v>132</v>
      </c>
      <c r="C10" s="343"/>
      <c r="D10" s="344"/>
      <c r="E10" s="345"/>
    </row>
    <row r="11" spans="1:5" ht="13.5">
      <c r="A11" s="721"/>
      <c r="B11" s="346" t="s">
        <v>129</v>
      </c>
      <c r="C11" s="347">
        <v>42875</v>
      </c>
      <c r="D11" s="348">
        <v>350</v>
      </c>
      <c r="E11" s="362">
        <f>D11/C11*100</f>
        <v>0.8163265306122449</v>
      </c>
    </row>
    <row r="12" spans="1:5" ht="13.5">
      <c r="A12" s="722"/>
      <c r="B12" s="350" t="s">
        <v>68</v>
      </c>
      <c r="C12" s="351">
        <f>C7+C8+C9+C10+C11</f>
        <v>42875</v>
      </c>
      <c r="D12" s="351">
        <f>D7+D8+D9+D10+D11</f>
        <v>350</v>
      </c>
      <c r="E12" s="352">
        <f>D12/C12*100</f>
        <v>0.8163265306122449</v>
      </c>
    </row>
    <row r="13" spans="1:5" ht="13.5">
      <c r="A13" s="723" t="s">
        <v>53</v>
      </c>
      <c r="B13" s="724"/>
      <c r="C13" s="724"/>
      <c r="D13" s="724"/>
      <c r="E13" s="725"/>
    </row>
    <row r="14" spans="1:5" ht="13.5">
      <c r="A14" s="720">
        <v>2</v>
      </c>
      <c r="B14" s="338" t="s">
        <v>133</v>
      </c>
      <c r="C14" s="339">
        <v>3041</v>
      </c>
      <c r="D14" s="340">
        <v>0</v>
      </c>
      <c r="E14" s="361">
        <f aca="true" t="shared" si="0" ref="E14:E19">D14/C14*100</f>
        <v>0</v>
      </c>
    </row>
    <row r="15" spans="1:5" ht="13.5">
      <c r="A15" s="721"/>
      <c r="B15" s="353" t="s">
        <v>130</v>
      </c>
      <c r="C15" s="343">
        <v>1845</v>
      </c>
      <c r="D15" s="344">
        <v>0</v>
      </c>
      <c r="E15" s="361">
        <f t="shared" si="0"/>
        <v>0</v>
      </c>
    </row>
    <row r="16" spans="1:5" ht="13.5">
      <c r="A16" s="721"/>
      <c r="B16" s="342" t="s">
        <v>131</v>
      </c>
      <c r="C16" s="343">
        <v>749</v>
      </c>
      <c r="D16" s="343">
        <v>4</v>
      </c>
      <c r="E16" s="361">
        <f t="shared" si="0"/>
        <v>0.5340453938584779</v>
      </c>
    </row>
    <row r="17" spans="1:5" ht="13.5">
      <c r="A17" s="721"/>
      <c r="B17" s="342" t="s">
        <v>132</v>
      </c>
      <c r="C17" s="343">
        <v>309</v>
      </c>
      <c r="D17" s="344">
        <v>2</v>
      </c>
      <c r="E17" s="361">
        <f t="shared" si="0"/>
        <v>0.6472491909385114</v>
      </c>
    </row>
    <row r="18" spans="1:5" ht="13.5">
      <c r="A18" s="721"/>
      <c r="B18" s="346" t="s">
        <v>129</v>
      </c>
      <c r="C18" s="347">
        <v>355</v>
      </c>
      <c r="D18" s="348">
        <v>1</v>
      </c>
      <c r="E18" s="362">
        <f t="shared" si="0"/>
        <v>0.28169014084507044</v>
      </c>
    </row>
    <row r="19" spans="1:5" ht="13.5">
      <c r="A19" s="722"/>
      <c r="B19" s="350" t="s">
        <v>68</v>
      </c>
      <c r="C19" s="351">
        <f>C14+C15+C16+C17+C18</f>
        <v>6299</v>
      </c>
      <c r="D19" s="351">
        <f>D14+D15+D16+D17+D18</f>
        <v>7</v>
      </c>
      <c r="E19" s="352">
        <f t="shared" si="0"/>
        <v>0.1111287505953326</v>
      </c>
    </row>
    <row r="20" spans="1:5" ht="13.5">
      <c r="A20" s="726" t="s">
        <v>54</v>
      </c>
      <c r="B20" s="727"/>
      <c r="C20" s="727"/>
      <c r="D20" s="727"/>
      <c r="E20" s="728"/>
    </row>
    <row r="21" spans="1:5" ht="13.5">
      <c r="A21" s="720">
        <v>3</v>
      </c>
      <c r="B21" s="338" t="s">
        <v>133</v>
      </c>
      <c r="C21" s="339"/>
      <c r="D21" s="340"/>
      <c r="E21" s="349"/>
    </row>
    <row r="22" spans="1:5" ht="13.5">
      <c r="A22" s="721"/>
      <c r="B22" s="353" t="s">
        <v>130</v>
      </c>
      <c r="C22" s="354"/>
      <c r="D22" s="355"/>
      <c r="E22" s="349"/>
    </row>
    <row r="23" spans="1:5" ht="13.5">
      <c r="A23" s="721"/>
      <c r="B23" s="342" t="s">
        <v>131</v>
      </c>
      <c r="C23" s="354"/>
      <c r="D23" s="355"/>
      <c r="E23" s="349"/>
    </row>
    <row r="24" spans="1:5" ht="13.5">
      <c r="A24" s="721"/>
      <c r="B24" s="342" t="s">
        <v>132</v>
      </c>
      <c r="C24" s="343"/>
      <c r="D24" s="344"/>
      <c r="E24" s="349"/>
    </row>
    <row r="25" spans="1:5" ht="13.5">
      <c r="A25" s="721"/>
      <c r="B25" s="346" t="s">
        <v>129</v>
      </c>
      <c r="C25" s="356">
        <v>4342</v>
      </c>
      <c r="D25" s="357">
        <v>55</v>
      </c>
      <c r="E25" s="362">
        <f>D25/C25*100</f>
        <v>1.2666973744818055</v>
      </c>
    </row>
    <row r="26" spans="1:5" ht="13.5">
      <c r="A26" s="722"/>
      <c r="B26" s="358" t="s">
        <v>68</v>
      </c>
      <c r="C26" s="351">
        <f>C21+C22+C23+C24+C25</f>
        <v>4342</v>
      </c>
      <c r="D26" s="351">
        <f>D21+D22+D23+D24+D25</f>
        <v>55</v>
      </c>
      <c r="E26" s="352">
        <f>D26/C26*100</f>
        <v>1.2666973744818055</v>
      </c>
    </row>
    <row r="27" spans="1:5" s="11" customFormat="1" ht="13.5">
      <c r="A27" s="726" t="s">
        <v>55</v>
      </c>
      <c r="B27" s="727"/>
      <c r="C27" s="727"/>
      <c r="D27" s="727"/>
      <c r="E27" s="728"/>
    </row>
    <row r="28" spans="1:5" s="11" customFormat="1" ht="13.5">
      <c r="A28" s="720">
        <v>4</v>
      </c>
      <c r="B28" s="338" t="s">
        <v>133</v>
      </c>
      <c r="C28" s="339">
        <v>2746</v>
      </c>
      <c r="D28" s="340">
        <v>37</v>
      </c>
      <c r="E28" s="360">
        <f aca="true" t="shared" si="1" ref="E28:E33">D28/C28*100</f>
        <v>1.347414420975965</v>
      </c>
    </row>
    <row r="29" spans="1:5" s="11" customFormat="1" ht="13.5">
      <c r="A29" s="721"/>
      <c r="B29" s="353" t="s">
        <v>130</v>
      </c>
      <c r="C29" s="354">
        <v>1191</v>
      </c>
      <c r="D29" s="355">
        <v>36</v>
      </c>
      <c r="E29" s="361">
        <f t="shared" si="1"/>
        <v>3.022670025188917</v>
      </c>
    </row>
    <row r="30" spans="1:5" s="11" customFormat="1" ht="13.5">
      <c r="A30" s="721"/>
      <c r="B30" s="342" t="s">
        <v>131</v>
      </c>
      <c r="C30" s="354">
        <v>154</v>
      </c>
      <c r="D30" s="355">
        <v>60</v>
      </c>
      <c r="E30" s="361">
        <f t="shared" si="1"/>
        <v>38.961038961038966</v>
      </c>
    </row>
    <row r="31" spans="1:5" s="11" customFormat="1" ht="13.5">
      <c r="A31" s="721"/>
      <c r="B31" s="342" t="s">
        <v>132</v>
      </c>
      <c r="C31" s="343">
        <v>85</v>
      </c>
      <c r="D31" s="344">
        <v>48</v>
      </c>
      <c r="E31" s="361">
        <f t="shared" si="1"/>
        <v>56.470588235294116</v>
      </c>
    </row>
    <row r="32" spans="1:5" s="11" customFormat="1" ht="13.5">
      <c r="A32" s="721"/>
      <c r="B32" s="346" t="s">
        <v>129</v>
      </c>
      <c r="C32" s="356">
        <v>133</v>
      </c>
      <c r="D32" s="357">
        <v>28</v>
      </c>
      <c r="E32" s="362">
        <f t="shared" si="1"/>
        <v>21.052631578947366</v>
      </c>
    </row>
    <row r="33" spans="1:5" s="11" customFormat="1" ht="13.5">
      <c r="A33" s="722"/>
      <c r="B33" s="358" t="s">
        <v>68</v>
      </c>
      <c r="C33" s="351">
        <f>C28+C29+C30+C31+C32</f>
        <v>4309</v>
      </c>
      <c r="D33" s="351">
        <f>D28+D29+D30+D31+D32</f>
        <v>209</v>
      </c>
      <c r="E33" s="352">
        <f t="shared" si="1"/>
        <v>4.850313297748897</v>
      </c>
    </row>
    <row r="34" spans="1:5" s="11" customFormat="1" ht="13.5">
      <c r="A34" s="723" t="s">
        <v>199</v>
      </c>
      <c r="B34" s="724"/>
      <c r="C34" s="724"/>
      <c r="D34" s="724"/>
      <c r="E34" s="725"/>
    </row>
    <row r="35" spans="1:5" s="11" customFormat="1" ht="13.5">
      <c r="A35" s="721">
        <v>5</v>
      </c>
      <c r="B35" s="353" t="s">
        <v>133</v>
      </c>
      <c r="C35" s="354">
        <v>2</v>
      </c>
      <c r="D35" s="355">
        <v>1</v>
      </c>
      <c r="E35" s="363">
        <f aca="true" t="shared" si="2" ref="E35:E40">D35/C35*100</f>
        <v>50</v>
      </c>
    </row>
    <row r="36" spans="1:5" s="11" customFormat="1" ht="13.5">
      <c r="A36" s="721"/>
      <c r="B36" s="353" t="s">
        <v>130</v>
      </c>
      <c r="C36" s="354">
        <v>2178</v>
      </c>
      <c r="D36" s="355">
        <v>1</v>
      </c>
      <c r="E36" s="361">
        <f t="shared" si="2"/>
        <v>0.04591368227731864</v>
      </c>
    </row>
    <row r="37" spans="1:5" s="11" customFormat="1" ht="13.5">
      <c r="A37" s="721"/>
      <c r="B37" s="342" t="s">
        <v>131</v>
      </c>
      <c r="C37" s="354">
        <v>1</v>
      </c>
      <c r="D37" s="355">
        <v>1</v>
      </c>
      <c r="E37" s="361">
        <f t="shared" si="2"/>
        <v>100</v>
      </c>
    </row>
    <row r="38" spans="1:5" s="11" customFormat="1" ht="13.5">
      <c r="A38" s="721"/>
      <c r="B38" s="342" t="s">
        <v>132</v>
      </c>
      <c r="C38" s="343">
        <v>4</v>
      </c>
      <c r="D38" s="344">
        <v>0</v>
      </c>
      <c r="E38" s="361">
        <f t="shared" si="2"/>
        <v>0</v>
      </c>
    </row>
    <row r="39" spans="1:5" s="11" customFormat="1" ht="13.5">
      <c r="A39" s="721"/>
      <c r="B39" s="346" t="s">
        <v>129</v>
      </c>
      <c r="C39" s="356"/>
      <c r="D39" s="357"/>
      <c r="E39" s="361"/>
    </row>
    <row r="40" spans="1:5" s="11" customFormat="1" ht="13.5">
      <c r="A40" s="722"/>
      <c r="B40" s="358" t="s">
        <v>68</v>
      </c>
      <c r="C40" s="351">
        <f>C35+C36+C37+C38+C39</f>
        <v>2185</v>
      </c>
      <c r="D40" s="351">
        <f>D35+D36+D37+D38+D39</f>
        <v>3</v>
      </c>
      <c r="E40" s="352">
        <f t="shared" si="2"/>
        <v>0.13729977116704806</v>
      </c>
    </row>
    <row r="41" spans="1:5" ht="15" customHeight="1">
      <c r="A41" s="677" t="s">
        <v>442</v>
      </c>
      <c r="B41" s="677"/>
      <c r="C41" s="677"/>
      <c r="D41" s="677"/>
      <c r="E41" s="677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mergeCells count="17">
    <mergeCell ref="A41:E41"/>
    <mergeCell ref="A34:E34"/>
    <mergeCell ref="A35:A40"/>
    <mergeCell ref="A20:E20"/>
    <mergeCell ref="A21:A26"/>
    <mergeCell ref="A27:E27"/>
    <mergeCell ref="A28:A33"/>
    <mergeCell ref="A6:E6"/>
    <mergeCell ref="A7:A12"/>
    <mergeCell ref="A13:E13"/>
    <mergeCell ref="A14:A19"/>
    <mergeCell ref="A1:E1"/>
    <mergeCell ref="A3:A4"/>
    <mergeCell ref="B3:B4"/>
    <mergeCell ref="C3:C4"/>
    <mergeCell ref="D3:D4"/>
    <mergeCell ref="E3:E4"/>
  </mergeCells>
  <printOptions/>
  <pageMargins left="0.5905511811023623" right="0.5905511811023623" top="0.5905511811023623" bottom="0.1968503937007874" header="0.5905511811023623" footer="0.5905511811023623"/>
  <pageSetup horizontalDpi="300" verticalDpi="300" orientation="landscape" paperSize="9" r:id="rId1"/>
  <rowBreaks count="1" manualBreakCount="1">
    <brk id="42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E43"/>
  <sheetViews>
    <sheetView zoomScale="70" zoomScaleNormal="70" workbookViewId="0" topLeftCell="A1">
      <selection activeCell="D5" sqref="D5"/>
    </sheetView>
  </sheetViews>
  <sheetFormatPr defaultColWidth="9.140625" defaultRowHeight="12.75"/>
  <cols>
    <col min="1" max="1" width="3.57421875" style="6" customWidth="1"/>
    <col min="2" max="5" width="33.00390625" style="6" customWidth="1"/>
    <col min="6" max="16384" width="9.140625" style="6" customWidth="1"/>
  </cols>
  <sheetData>
    <row r="1" spans="1:5" s="5" customFormat="1" ht="15">
      <c r="A1" s="607" t="s">
        <v>19</v>
      </c>
      <c r="B1" s="669"/>
      <c r="C1" s="669"/>
      <c r="D1" s="669"/>
      <c r="E1" s="669"/>
    </row>
    <row r="2" spans="2:5" ht="14.25" thickBot="1">
      <c r="B2" s="2"/>
      <c r="C2" s="2"/>
      <c r="D2" s="2"/>
      <c r="E2" s="25" t="s">
        <v>399</v>
      </c>
    </row>
    <row r="3" spans="1:5" ht="13.5">
      <c r="A3" s="577" t="s">
        <v>189</v>
      </c>
      <c r="B3" s="711" t="s">
        <v>128</v>
      </c>
      <c r="C3" s="713" t="s">
        <v>126</v>
      </c>
      <c r="D3" s="713" t="s">
        <v>127</v>
      </c>
      <c r="E3" s="715" t="s">
        <v>111</v>
      </c>
    </row>
    <row r="4" spans="1:5" ht="14.25" thickBot="1">
      <c r="A4" s="578"/>
      <c r="B4" s="712"/>
      <c r="C4" s="714"/>
      <c r="D4" s="714"/>
      <c r="E4" s="716"/>
    </row>
    <row r="5" spans="1:5" ht="15" thickBot="1" thickTop="1">
      <c r="A5" s="7">
        <v>0</v>
      </c>
      <c r="B5" s="184">
        <v>1</v>
      </c>
      <c r="C5" s="185">
        <v>2</v>
      </c>
      <c r="D5" s="185">
        <v>3</v>
      </c>
      <c r="E5" s="186">
        <v>4</v>
      </c>
    </row>
    <row r="6" spans="1:5" s="11" customFormat="1" ht="14.25" thickTop="1">
      <c r="A6" s="735" t="s">
        <v>83</v>
      </c>
      <c r="B6" s="736"/>
      <c r="C6" s="736"/>
      <c r="D6" s="736"/>
      <c r="E6" s="737"/>
    </row>
    <row r="7" spans="1:5" s="11" customFormat="1" ht="13.5">
      <c r="A7" s="721">
        <v>6</v>
      </c>
      <c r="B7" s="353" t="s">
        <v>133</v>
      </c>
      <c r="C7" s="354"/>
      <c r="D7" s="355"/>
      <c r="E7" s="364"/>
    </row>
    <row r="8" spans="1:5" s="11" customFormat="1" ht="13.5">
      <c r="A8" s="721"/>
      <c r="B8" s="353" t="s">
        <v>130</v>
      </c>
      <c r="C8" s="354"/>
      <c r="D8" s="355"/>
      <c r="E8" s="349"/>
    </row>
    <row r="9" spans="1:5" s="11" customFormat="1" ht="13.5">
      <c r="A9" s="721"/>
      <c r="B9" s="342" t="s">
        <v>131</v>
      </c>
      <c r="C9" s="354"/>
      <c r="D9" s="355"/>
      <c r="E9" s="349"/>
    </row>
    <row r="10" spans="1:5" s="11" customFormat="1" ht="13.5">
      <c r="A10" s="721"/>
      <c r="B10" s="342" t="s">
        <v>132</v>
      </c>
      <c r="C10" s="343"/>
      <c r="D10" s="344"/>
      <c r="E10" s="349"/>
    </row>
    <row r="11" spans="1:5" s="11" customFormat="1" ht="13.5">
      <c r="A11" s="721"/>
      <c r="B11" s="346" t="s">
        <v>129</v>
      </c>
      <c r="C11" s="354">
        <v>4493</v>
      </c>
      <c r="D11" s="355">
        <v>39</v>
      </c>
      <c r="E11" s="349">
        <f>D11/C11*100</f>
        <v>0.8680169152014244</v>
      </c>
    </row>
    <row r="12" spans="1:5" s="11" customFormat="1" ht="13.5">
      <c r="A12" s="722"/>
      <c r="B12" s="358" t="s">
        <v>68</v>
      </c>
      <c r="C12" s="351">
        <f>C7+C8+C9+C10+C11</f>
        <v>4493</v>
      </c>
      <c r="D12" s="351">
        <f>D7+D8+D9+D10+D11</f>
        <v>39</v>
      </c>
      <c r="E12" s="352">
        <f>D12/C12*100</f>
        <v>0.8680169152014244</v>
      </c>
    </row>
    <row r="13" spans="1:5" s="11" customFormat="1" ht="13.5">
      <c r="A13" s="723" t="s">
        <v>266</v>
      </c>
      <c r="B13" s="724"/>
      <c r="C13" s="724"/>
      <c r="D13" s="724"/>
      <c r="E13" s="725"/>
    </row>
    <row r="14" spans="1:5" s="11" customFormat="1" ht="13.5">
      <c r="A14" s="721">
        <v>7</v>
      </c>
      <c r="B14" s="353" t="s">
        <v>133</v>
      </c>
      <c r="C14" s="354"/>
      <c r="D14" s="355"/>
      <c r="E14" s="364"/>
    </row>
    <row r="15" spans="1:5" s="11" customFormat="1" ht="13.5">
      <c r="A15" s="721"/>
      <c r="B15" s="353" t="s">
        <v>130</v>
      </c>
      <c r="C15" s="354"/>
      <c r="D15" s="355"/>
      <c r="E15" s="349"/>
    </row>
    <row r="16" spans="1:5" s="11" customFormat="1" ht="13.5">
      <c r="A16" s="721"/>
      <c r="B16" s="342" t="s">
        <v>131</v>
      </c>
      <c r="C16" s="354"/>
      <c r="D16" s="355"/>
      <c r="E16" s="349"/>
    </row>
    <row r="17" spans="1:5" s="11" customFormat="1" ht="13.5">
      <c r="A17" s="721"/>
      <c r="B17" s="342" t="s">
        <v>132</v>
      </c>
      <c r="C17" s="343"/>
      <c r="D17" s="344"/>
      <c r="E17" s="349"/>
    </row>
    <row r="18" spans="1:5" s="11" customFormat="1" ht="13.5">
      <c r="A18" s="721"/>
      <c r="B18" s="346" t="s">
        <v>129</v>
      </c>
      <c r="C18" s="356">
        <v>4695</v>
      </c>
      <c r="D18" s="357">
        <v>38</v>
      </c>
      <c r="E18" s="349">
        <f>D18/C18*100</f>
        <v>0.8093716719914802</v>
      </c>
    </row>
    <row r="19" spans="1:5" s="11" customFormat="1" ht="13.5">
      <c r="A19" s="722"/>
      <c r="B19" s="358" t="s">
        <v>68</v>
      </c>
      <c r="C19" s="351">
        <f>C14+C15+C16+C17+C18</f>
        <v>4695</v>
      </c>
      <c r="D19" s="351">
        <f>D14+D15+D16+D17+D18</f>
        <v>38</v>
      </c>
      <c r="E19" s="352">
        <f>D19/C19*100</f>
        <v>0.8093716719914802</v>
      </c>
    </row>
    <row r="20" spans="1:5" s="11" customFormat="1" ht="13.5">
      <c r="A20" s="726" t="s">
        <v>267</v>
      </c>
      <c r="B20" s="727"/>
      <c r="C20" s="727"/>
      <c r="D20" s="727"/>
      <c r="E20" s="728"/>
    </row>
    <row r="21" spans="1:5" s="11" customFormat="1" ht="13.5">
      <c r="A21" s="720">
        <v>8</v>
      </c>
      <c r="B21" s="338" t="s">
        <v>133</v>
      </c>
      <c r="C21" s="339">
        <v>3447</v>
      </c>
      <c r="D21" s="340">
        <v>41</v>
      </c>
      <c r="E21" s="341">
        <f>D21/C21*100</f>
        <v>1.1894400928343487</v>
      </c>
    </row>
    <row r="22" spans="1:5" s="11" customFormat="1" ht="13.5">
      <c r="A22" s="721"/>
      <c r="B22" s="353" t="s">
        <v>130</v>
      </c>
      <c r="C22" s="354">
        <v>151</v>
      </c>
      <c r="D22" s="355">
        <v>7</v>
      </c>
      <c r="E22" s="345">
        <f>D22/C22*100</f>
        <v>4.635761589403973</v>
      </c>
    </row>
    <row r="23" spans="1:5" s="11" customFormat="1" ht="13.5">
      <c r="A23" s="721"/>
      <c r="B23" s="342" t="s">
        <v>131</v>
      </c>
      <c r="C23" s="354"/>
      <c r="D23" s="355"/>
      <c r="E23" s="345"/>
    </row>
    <row r="24" spans="1:5" s="11" customFormat="1" ht="13.5">
      <c r="A24" s="721"/>
      <c r="B24" s="342" t="s">
        <v>132</v>
      </c>
      <c r="C24" s="343"/>
      <c r="D24" s="344"/>
      <c r="E24" s="345"/>
    </row>
    <row r="25" spans="1:5" s="11" customFormat="1" ht="13.5">
      <c r="A25" s="721"/>
      <c r="B25" s="346" t="s">
        <v>129</v>
      </c>
      <c r="C25" s="356"/>
      <c r="D25" s="357"/>
      <c r="E25" s="345"/>
    </row>
    <row r="26" spans="1:5" s="11" customFormat="1" ht="13.5">
      <c r="A26" s="722"/>
      <c r="B26" s="358" t="s">
        <v>68</v>
      </c>
      <c r="C26" s="351">
        <f>C21+C22+C23+C24+C25</f>
        <v>3598</v>
      </c>
      <c r="D26" s="351">
        <f>D21+D22+D23+D24+D25</f>
        <v>48</v>
      </c>
      <c r="E26" s="352">
        <f>D26/C26*100</f>
        <v>1.3340744858254585</v>
      </c>
    </row>
    <row r="27" spans="1:5" s="11" customFormat="1" ht="13.5">
      <c r="A27" s="732" t="s">
        <v>299</v>
      </c>
      <c r="B27" s="733"/>
      <c r="C27" s="733"/>
      <c r="D27" s="733"/>
      <c r="E27" s="734"/>
    </row>
    <row r="28" spans="1:5" s="11" customFormat="1" ht="13.5">
      <c r="A28" s="720">
        <v>7</v>
      </c>
      <c r="B28" s="338" t="s">
        <v>133</v>
      </c>
      <c r="C28" s="339">
        <v>8228</v>
      </c>
      <c r="D28" s="340">
        <v>92</v>
      </c>
      <c r="E28" s="365">
        <f>D28/C28*100</f>
        <v>1.118133203694701</v>
      </c>
    </row>
    <row r="29" spans="1:5" s="11" customFormat="1" ht="13.5">
      <c r="A29" s="721"/>
      <c r="B29" s="353" t="s">
        <v>130</v>
      </c>
      <c r="C29" s="354"/>
      <c r="D29" s="355"/>
      <c r="E29" s="345"/>
    </row>
    <row r="30" spans="1:5" s="11" customFormat="1" ht="13.5">
      <c r="A30" s="721"/>
      <c r="B30" s="342" t="s">
        <v>131</v>
      </c>
      <c r="C30" s="354"/>
      <c r="D30" s="355"/>
      <c r="E30" s="345"/>
    </row>
    <row r="31" spans="1:5" s="11" customFormat="1" ht="13.5">
      <c r="A31" s="721"/>
      <c r="B31" s="342" t="s">
        <v>132</v>
      </c>
      <c r="C31" s="343"/>
      <c r="D31" s="344"/>
      <c r="E31" s="345"/>
    </row>
    <row r="32" spans="1:5" s="11" customFormat="1" ht="13.5">
      <c r="A32" s="721"/>
      <c r="B32" s="346" t="s">
        <v>129</v>
      </c>
      <c r="C32" s="356">
        <v>53</v>
      </c>
      <c r="D32" s="357">
        <v>0</v>
      </c>
      <c r="E32" s="359">
        <f>D32/C32*100</f>
        <v>0</v>
      </c>
    </row>
    <row r="33" spans="1:5" s="11" customFormat="1" ht="13.5">
      <c r="A33" s="722"/>
      <c r="B33" s="358" t="s">
        <v>68</v>
      </c>
      <c r="C33" s="351">
        <f>SUM(C28:C32)</f>
        <v>8281</v>
      </c>
      <c r="D33" s="351">
        <f>D28+D29+D30+D31+D32</f>
        <v>92</v>
      </c>
      <c r="E33" s="352">
        <f>D33/C33*100</f>
        <v>1.1109769351527594</v>
      </c>
    </row>
    <row r="34" spans="1:5" s="11" customFormat="1" ht="13.5">
      <c r="A34" s="726" t="s">
        <v>268</v>
      </c>
      <c r="B34" s="727"/>
      <c r="C34" s="727"/>
      <c r="D34" s="727"/>
      <c r="E34" s="728"/>
    </row>
    <row r="35" spans="1:5" s="11" customFormat="1" ht="13.5">
      <c r="A35" s="729">
        <v>9</v>
      </c>
      <c r="B35" s="366" t="s">
        <v>133</v>
      </c>
      <c r="C35" s="367">
        <f>'инфекције оп места 1'!C7+'инфекције оп места 1'!C14+'инфекције оп места 1'!C21+'инфекције оп места 1'!C28+'инфекције оп места 1'!C35+'инфекције оп места 2'!C7+'инфекције оп места 2'!C14+'инфекције оп места 2'!C21+C28</f>
        <v>17464</v>
      </c>
      <c r="D35" s="367">
        <f>'инфекције оп места 1'!D7+'инфекције оп места 1'!D14+'инфекције оп места 1'!D21+'инфекције оп места 1'!D28+'инфекције оп места 1'!D35+'инфекције оп места 2'!D7+'инфекције оп места 2'!D14+'инфекције оп места 2'!D21+D28</f>
        <v>171</v>
      </c>
      <c r="E35" s="368">
        <f aca="true" t="shared" si="0" ref="E35:E40">D35/C35*100</f>
        <v>0.9791571232249198</v>
      </c>
    </row>
    <row r="36" spans="1:5" s="11" customFormat="1" ht="13.5">
      <c r="A36" s="730"/>
      <c r="B36" s="369" t="s">
        <v>130</v>
      </c>
      <c r="C36" s="370">
        <f>'инфекције оп места 1'!C8+'инфекције оп места 1'!C15+'инфекције оп места 1'!C22+'инфекције оп места 1'!C29+'инфекције оп места 1'!C36+'инфекције оп места 2'!C8+'инфекције оп места 2'!C15+'инфекције оп места 2'!C22</f>
        <v>5365</v>
      </c>
      <c r="D36" s="370">
        <f>'инфекције оп места 1'!D8+'инфекције оп места 1'!D15+'инфекције оп места 1'!D22+'инфекције оп места 1'!D29+'инфекције оп места 1'!D36+'инфекције оп места 2'!D8+'инфекције оп места 2'!D15+'инфекције оп места 2'!D22</f>
        <v>44</v>
      </c>
      <c r="E36" s="371">
        <f t="shared" si="0"/>
        <v>0.8201304753028891</v>
      </c>
    </row>
    <row r="37" spans="1:5" s="11" customFormat="1" ht="13.5">
      <c r="A37" s="730"/>
      <c r="B37" s="372" t="s">
        <v>131</v>
      </c>
      <c r="C37" s="370">
        <f>'инфекције оп места 1'!C9+'инфекције оп места 1'!C16+'инфекције оп места 1'!C23+'инфекције оп места 1'!C30+'инфекције оп места 1'!C37+'инфекције оп места 2'!C9+'инфекције оп места 2'!C16+'инфекције оп места 2'!C23</f>
        <v>904</v>
      </c>
      <c r="D37" s="370">
        <f>'инфекције оп места 1'!D9+'инфекције оп места 1'!D16+'инфекције оп места 1'!D23+'инфекције оп места 1'!D30+'инфекције оп места 1'!D37+'инфекције оп места 2'!D9+'инфекције оп места 2'!D16+'инфекције оп места 2'!D23</f>
        <v>65</v>
      </c>
      <c r="E37" s="371">
        <f t="shared" si="0"/>
        <v>7.1902654867256635</v>
      </c>
    </row>
    <row r="38" spans="1:5" s="11" customFormat="1" ht="13.5">
      <c r="A38" s="730"/>
      <c r="B38" s="372" t="s">
        <v>132</v>
      </c>
      <c r="C38" s="370">
        <f>'инфекције оп места 1'!C10+'инфекције оп места 1'!C17+'инфекције оп места 1'!C24+'инфекције оп места 1'!C31+'инфекције оп места 1'!C38+'инфекције оп места 2'!C10+'инфекције оп места 2'!C17+'инфекције оп места 2'!C24</f>
        <v>398</v>
      </c>
      <c r="D38" s="370">
        <f>'инфекције оп места 1'!D10+'инфекције оп места 1'!D17+'инфекције оп места 1'!D24+'инфекције оп места 1'!D31+'инфекције оп места 1'!D38+'инфекције оп места 2'!D10+'инфекције оп места 2'!D17+'инфекције оп места 2'!D24</f>
        <v>50</v>
      </c>
      <c r="E38" s="371">
        <f t="shared" si="0"/>
        <v>12.562814070351758</v>
      </c>
    </row>
    <row r="39" spans="1:5" s="11" customFormat="1" ht="13.5">
      <c r="A39" s="730"/>
      <c r="B39" s="373" t="s">
        <v>129</v>
      </c>
      <c r="C39" s="374">
        <f>'инфекције оп места 1'!C11+'инфекције оп места 1'!C18+'инфекције оп места 1'!C25+'инфекције оп места 1'!C32+'инфекције оп места 1'!C39+'инфекције оп места 2'!C11+'инфекције оп места 2'!C18+'инфекције оп места 2'!C25+C32</f>
        <v>56946</v>
      </c>
      <c r="D39" s="374">
        <f>'инфекције оп места 1'!D11+'инфекције оп места 1'!D18+'инфекције оп места 1'!D25+'инфекције оп места 1'!D32+'инфекције оп места 1'!D39+'инфекције оп места 2'!D11+'инфекције оп места 2'!D18+'инфекције оп места 2'!D25</f>
        <v>511</v>
      </c>
      <c r="E39" s="375">
        <f t="shared" si="0"/>
        <v>0.8973413409194676</v>
      </c>
    </row>
    <row r="40" spans="1:5" s="11" customFormat="1" ht="13.5">
      <c r="A40" s="731"/>
      <c r="B40" s="358" t="s">
        <v>269</v>
      </c>
      <c r="C40" s="351">
        <f>C35+C36+C37+C38+C39</f>
        <v>81077</v>
      </c>
      <c r="D40" s="351">
        <f>D35+D36+D37+D38+D39</f>
        <v>841</v>
      </c>
      <c r="E40" s="352">
        <f t="shared" si="0"/>
        <v>1.0372855433723496</v>
      </c>
    </row>
    <row r="41" spans="1:5" s="39" customFormat="1" ht="9.75">
      <c r="A41" s="566" t="s">
        <v>39</v>
      </c>
      <c r="B41" s="567"/>
      <c r="C41" s="567"/>
      <c r="D41" s="567"/>
      <c r="E41" s="567"/>
    </row>
    <row r="42" spans="1:5" ht="13.5">
      <c r="A42" s="677" t="s">
        <v>443</v>
      </c>
      <c r="B42" s="677"/>
      <c r="C42" s="677"/>
      <c r="D42" s="677"/>
      <c r="E42" s="677"/>
    </row>
    <row r="43" ht="15" customHeight="1">
      <c r="A43" s="13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mergeCells count="18">
    <mergeCell ref="A42:E42"/>
    <mergeCell ref="A1:E1"/>
    <mergeCell ref="A3:A4"/>
    <mergeCell ref="B3:B4"/>
    <mergeCell ref="C3:C4"/>
    <mergeCell ref="D3:D4"/>
    <mergeCell ref="E3:E4"/>
    <mergeCell ref="A6:E6"/>
    <mergeCell ref="A7:A12"/>
    <mergeCell ref="A13:E13"/>
    <mergeCell ref="A14:A19"/>
    <mergeCell ref="A41:E41"/>
    <mergeCell ref="A20:E20"/>
    <mergeCell ref="A21:A26"/>
    <mergeCell ref="A34:E34"/>
    <mergeCell ref="A35:A40"/>
    <mergeCell ref="A28:A33"/>
    <mergeCell ref="A27:E27"/>
  </mergeCells>
  <printOptions horizontalCentered="1"/>
  <pageMargins left="0.5905511811023623" right="0" top="0.5905511811023623" bottom="0" header="0" footer="0"/>
  <pageSetup horizontalDpi="300" verticalDpi="300" orientation="landscape" paperSize="9" r:id="rId1"/>
  <rowBreaks count="1" manualBreakCount="1">
    <brk id="42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8">
      <selection activeCell="G30" sqref="G30"/>
    </sheetView>
  </sheetViews>
  <sheetFormatPr defaultColWidth="9.140625" defaultRowHeight="12.75"/>
  <cols>
    <col min="1" max="1" width="3.8515625" style="24" customWidth="1"/>
    <col min="2" max="2" width="38.140625" style="24" customWidth="1"/>
    <col min="3" max="5" width="14.57421875" style="24" customWidth="1"/>
    <col min="6" max="16384" width="9.140625" style="24" customWidth="1"/>
  </cols>
  <sheetData>
    <row r="1" spans="1:5" ht="39.75" customHeight="1">
      <c r="A1" s="173"/>
      <c r="B1" s="738" t="s">
        <v>20</v>
      </c>
      <c r="C1" s="739"/>
      <c r="D1" s="739"/>
      <c r="E1" s="739"/>
    </row>
    <row r="2" spans="1:5" ht="15.75" customHeight="1" thickBot="1">
      <c r="A2" s="187"/>
      <c r="B2" s="174"/>
      <c r="C2" s="175"/>
      <c r="D2" s="175"/>
      <c r="E2" s="151" t="s">
        <v>400</v>
      </c>
    </row>
    <row r="3" spans="1:5" ht="12.75" customHeight="1">
      <c r="A3" s="577" t="s">
        <v>149</v>
      </c>
      <c r="B3" s="563" t="s">
        <v>143</v>
      </c>
      <c r="C3" s="581" t="s">
        <v>331</v>
      </c>
      <c r="D3" s="581" t="s">
        <v>332</v>
      </c>
      <c r="E3" s="570" t="s">
        <v>333</v>
      </c>
    </row>
    <row r="4" spans="1:5" ht="43.5" customHeight="1" thickBot="1">
      <c r="A4" s="578"/>
      <c r="B4" s="560"/>
      <c r="C4" s="582"/>
      <c r="D4" s="583"/>
      <c r="E4" s="571"/>
    </row>
    <row r="5" spans="1:5" ht="15" thickBot="1" thickTop="1">
      <c r="A5" s="34">
        <v>0</v>
      </c>
      <c r="B5" s="76">
        <v>1</v>
      </c>
      <c r="C5" s="35">
        <v>2</v>
      </c>
      <c r="D5" s="35">
        <v>3</v>
      </c>
      <c r="E5" s="37">
        <v>4</v>
      </c>
    </row>
    <row r="6" spans="1:5" ht="24.75" customHeight="1" thickTop="1">
      <c r="A6" s="8">
        <v>1</v>
      </c>
      <c r="B6" s="80" t="s">
        <v>81</v>
      </c>
      <c r="C6" s="260">
        <v>1516</v>
      </c>
      <c r="D6" s="259">
        <v>46</v>
      </c>
      <c r="E6" s="264">
        <f>C6/D6/52</f>
        <v>0.6337792642140468</v>
      </c>
    </row>
    <row r="7" spans="1:5" ht="18.75" customHeight="1">
      <c r="A7" s="9">
        <v>2</v>
      </c>
      <c r="B7" s="81" t="s">
        <v>82</v>
      </c>
      <c r="C7" s="259">
        <v>106</v>
      </c>
      <c r="D7" s="259">
        <v>9</v>
      </c>
      <c r="E7" s="264">
        <f aca="true" t="shared" si="0" ref="E7:E30">C7/D7/52</f>
        <v>0.22649572649572652</v>
      </c>
    </row>
    <row r="8" spans="1:5" ht="18" customHeight="1">
      <c r="A8" s="9">
        <v>3</v>
      </c>
      <c r="B8" s="82" t="s">
        <v>53</v>
      </c>
      <c r="C8" s="259">
        <v>62</v>
      </c>
      <c r="D8" s="259">
        <v>20</v>
      </c>
      <c r="E8" s="264">
        <f t="shared" si="0"/>
        <v>0.05961538461538462</v>
      </c>
    </row>
    <row r="9" spans="1:5" ht="20.25" customHeight="1">
      <c r="A9" s="8">
        <v>4</v>
      </c>
      <c r="B9" s="82" t="s">
        <v>54</v>
      </c>
      <c r="C9" s="258">
        <v>197</v>
      </c>
      <c r="D9" s="258">
        <v>5</v>
      </c>
      <c r="E9" s="264">
        <f t="shared" si="0"/>
        <v>0.7576923076923077</v>
      </c>
    </row>
    <row r="10" spans="1:5" ht="17.25" customHeight="1">
      <c r="A10" s="9">
        <v>5</v>
      </c>
      <c r="B10" s="105" t="s">
        <v>55</v>
      </c>
      <c r="C10" s="258">
        <v>609</v>
      </c>
      <c r="D10" s="258">
        <v>4</v>
      </c>
      <c r="E10" s="264">
        <f t="shared" si="0"/>
        <v>2.9278846153846154</v>
      </c>
    </row>
    <row r="11" spans="1:5" ht="24.75" customHeight="1">
      <c r="A11" s="9">
        <v>6</v>
      </c>
      <c r="B11" s="81" t="s">
        <v>66</v>
      </c>
      <c r="C11" s="259">
        <v>60</v>
      </c>
      <c r="D11" s="259">
        <v>5</v>
      </c>
      <c r="E11" s="264">
        <f t="shared" si="0"/>
        <v>0.23076923076923078</v>
      </c>
    </row>
    <row r="12" spans="1:5" ht="18" customHeight="1">
      <c r="A12" s="8">
        <v>7</v>
      </c>
      <c r="B12" s="82" t="s">
        <v>56</v>
      </c>
      <c r="C12" s="259">
        <v>3900</v>
      </c>
      <c r="D12" s="259">
        <v>2</v>
      </c>
      <c r="E12" s="264">
        <f t="shared" si="0"/>
        <v>37.5</v>
      </c>
    </row>
    <row r="13" spans="1:5" ht="20.25" customHeight="1">
      <c r="A13" s="9">
        <v>8</v>
      </c>
      <c r="B13" s="81" t="s">
        <v>57</v>
      </c>
      <c r="C13" s="259">
        <v>48</v>
      </c>
      <c r="D13" s="259">
        <v>4</v>
      </c>
      <c r="E13" s="264">
        <f t="shared" si="0"/>
        <v>0.23076923076923078</v>
      </c>
    </row>
    <row r="14" spans="1:5" ht="24.75" customHeight="1">
      <c r="A14" s="9">
        <v>9</v>
      </c>
      <c r="B14" s="81" t="s">
        <v>75</v>
      </c>
      <c r="C14" s="259">
        <v>122</v>
      </c>
      <c r="D14" s="259">
        <v>6</v>
      </c>
      <c r="E14" s="264">
        <f t="shared" si="0"/>
        <v>0.391025641025641</v>
      </c>
    </row>
    <row r="15" spans="1:5" ht="24.75" customHeight="1">
      <c r="A15" s="8">
        <v>10</v>
      </c>
      <c r="B15" s="81" t="s">
        <v>76</v>
      </c>
      <c r="C15" s="259">
        <v>0</v>
      </c>
      <c r="D15" s="259">
        <v>0</v>
      </c>
      <c r="E15" s="264">
        <v>0</v>
      </c>
    </row>
    <row r="16" spans="1:5" ht="24.75" customHeight="1">
      <c r="A16" s="9">
        <v>11</v>
      </c>
      <c r="B16" s="81" t="s">
        <v>83</v>
      </c>
      <c r="C16" s="259">
        <v>7</v>
      </c>
      <c r="D16" s="259">
        <v>3</v>
      </c>
      <c r="E16" s="264">
        <f t="shared" si="0"/>
        <v>0.04487179487179487</v>
      </c>
    </row>
    <row r="17" spans="1:5" ht="24.75" customHeight="1">
      <c r="A17" s="9">
        <v>12</v>
      </c>
      <c r="B17" s="81" t="s">
        <v>58</v>
      </c>
      <c r="C17" s="259">
        <v>0</v>
      </c>
      <c r="D17" s="259">
        <v>0</v>
      </c>
      <c r="E17" s="264">
        <v>0</v>
      </c>
    </row>
    <row r="18" spans="1:5" ht="20.25" customHeight="1">
      <c r="A18" s="8">
        <v>13</v>
      </c>
      <c r="B18" s="81" t="s">
        <v>59</v>
      </c>
      <c r="C18" s="286">
        <v>0</v>
      </c>
      <c r="D18" s="286">
        <v>0</v>
      </c>
      <c r="E18" s="264">
        <v>0</v>
      </c>
    </row>
    <row r="19" spans="1:5" ht="24.75" customHeight="1">
      <c r="A19" s="9">
        <v>14</v>
      </c>
      <c r="B19" s="80" t="s">
        <v>89</v>
      </c>
      <c r="C19" s="259">
        <v>0</v>
      </c>
      <c r="D19" s="259">
        <v>0</v>
      </c>
      <c r="E19" s="264">
        <v>0</v>
      </c>
    </row>
    <row r="20" spans="1:5" ht="24.75" customHeight="1">
      <c r="A20" s="9">
        <v>15</v>
      </c>
      <c r="B20" s="83" t="s">
        <v>566</v>
      </c>
      <c r="C20" s="259">
        <v>0</v>
      </c>
      <c r="D20" s="259">
        <v>0</v>
      </c>
      <c r="E20" s="264">
        <v>0</v>
      </c>
    </row>
    <row r="21" spans="1:5" ht="24.75" customHeight="1">
      <c r="A21" s="8">
        <v>16</v>
      </c>
      <c r="B21" s="81" t="s">
        <v>80</v>
      </c>
      <c r="C21" s="259">
        <v>157</v>
      </c>
      <c r="D21" s="259">
        <v>11</v>
      </c>
      <c r="E21" s="264">
        <f t="shared" si="0"/>
        <v>0.2744755244755245</v>
      </c>
    </row>
    <row r="22" spans="1:5" ht="20.25" customHeight="1">
      <c r="A22" s="9">
        <v>17</v>
      </c>
      <c r="B22" s="81" t="s">
        <v>61</v>
      </c>
      <c r="C22" s="259">
        <v>173</v>
      </c>
      <c r="D22" s="259">
        <v>2</v>
      </c>
      <c r="E22" s="264">
        <f t="shared" si="0"/>
        <v>1.6634615384615385</v>
      </c>
    </row>
    <row r="23" spans="1:5" ht="21" customHeight="1">
      <c r="A23" s="9">
        <v>18</v>
      </c>
      <c r="B23" s="81" t="s">
        <v>79</v>
      </c>
      <c r="C23" s="258">
        <v>2</v>
      </c>
      <c r="D23" s="258">
        <v>1</v>
      </c>
      <c r="E23" s="264">
        <f t="shared" si="0"/>
        <v>0.038461538461538464</v>
      </c>
    </row>
    <row r="24" spans="1:5" ht="24.75" customHeight="1">
      <c r="A24" s="8">
        <v>19</v>
      </c>
      <c r="B24" s="81" t="s">
        <v>72</v>
      </c>
      <c r="C24" s="259">
        <v>0</v>
      </c>
      <c r="D24" s="259">
        <v>0</v>
      </c>
      <c r="E24" s="264">
        <v>0</v>
      </c>
    </row>
    <row r="25" spans="1:5" ht="24.75" customHeight="1">
      <c r="A25" s="9">
        <v>20</v>
      </c>
      <c r="B25" s="81" t="s">
        <v>77</v>
      </c>
      <c r="C25" s="259">
        <v>252</v>
      </c>
      <c r="D25" s="259">
        <v>1</v>
      </c>
      <c r="E25" s="264">
        <f t="shared" si="0"/>
        <v>4.846153846153846</v>
      </c>
    </row>
    <row r="26" spans="1:5" ht="24.75" customHeight="1">
      <c r="A26" s="9">
        <v>21</v>
      </c>
      <c r="B26" s="81" t="s">
        <v>73</v>
      </c>
      <c r="C26" s="259">
        <v>0</v>
      </c>
      <c r="D26" s="259">
        <v>0</v>
      </c>
      <c r="E26" s="264">
        <v>0</v>
      </c>
    </row>
    <row r="27" spans="1:5" ht="24.75" customHeight="1">
      <c r="A27" s="8">
        <v>22</v>
      </c>
      <c r="B27" s="81" t="s">
        <v>74</v>
      </c>
      <c r="C27" s="259">
        <v>6</v>
      </c>
      <c r="D27" s="259">
        <v>3</v>
      </c>
      <c r="E27" s="264">
        <f t="shared" si="0"/>
        <v>0.038461538461538464</v>
      </c>
    </row>
    <row r="28" spans="1:5" ht="24.75" customHeight="1">
      <c r="A28" s="9">
        <v>23</v>
      </c>
      <c r="B28" s="81" t="s">
        <v>94</v>
      </c>
      <c r="C28" s="259">
        <v>0</v>
      </c>
      <c r="D28" s="259">
        <v>0</v>
      </c>
      <c r="E28" s="264">
        <v>0</v>
      </c>
    </row>
    <row r="29" spans="1:5" ht="24.75" customHeight="1" thickBot="1">
      <c r="A29" s="8">
        <v>24</v>
      </c>
      <c r="B29" s="81" t="s">
        <v>78</v>
      </c>
      <c r="C29" s="286">
        <v>2</v>
      </c>
      <c r="D29" s="286">
        <v>1</v>
      </c>
      <c r="E29" s="288">
        <f>C29/D29/52</f>
        <v>0.038461538461538464</v>
      </c>
    </row>
    <row r="30" spans="1:5" ht="39.75" customHeight="1" thickBot="1" thickTop="1">
      <c r="A30" s="589" t="s">
        <v>269</v>
      </c>
      <c r="B30" s="590"/>
      <c r="C30" s="91">
        <f>SUM(C6:C29)</f>
        <v>7219</v>
      </c>
      <c r="D30" s="91">
        <f>SUM(D6:D29)</f>
        <v>123</v>
      </c>
      <c r="E30" s="90">
        <f t="shared" si="0"/>
        <v>1.128674171357098</v>
      </c>
    </row>
    <row r="32" spans="1:5" ht="13.5">
      <c r="A32" s="677" t="s">
        <v>444</v>
      </c>
      <c r="B32" s="677"/>
      <c r="C32" s="677"/>
      <c r="D32" s="677"/>
      <c r="E32" s="677"/>
    </row>
  </sheetData>
  <mergeCells count="8">
    <mergeCell ref="A32:E32"/>
    <mergeCell ref="A30:B30"/>
    <mergeCell ref="B1:E1"/>
    <mergeCell ref="A3:A4"/>
    <mergeCell ref="B3:B4"/>
    <mergeCell ref="C3:C4"/>
    <mergeCell ref="D3:D4"/>
    <mergeCell ref="E3:E4"/>
  </mergeCells>
  <printOptions/>
  <pageMargins left="0.7874015748031497" right="0.35433070866141736" top="0.35433070866141736" bottom="0.35433070866141736" header="0.31496062992125984" footer="0.35433070866141736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21">
      <selection activeCell="C16" sqref="C16"/>
    </sheetView>
  </sheetViews>
  <sheetFormatPr defaultColWidth="9.140625" defaultRowHeight="12.75"/>
  <cols>
    <col min="1" max="1" width="3.00390625" style="6" customWidth="1"/>
    <col min="2" max="2" width="17.28125" style="6" customWidth="1"/>
    <col min="3" max="3" width="6.8515625" style="6" customWidth="1"/>
    <col min="4" max="4" width="6.7109375" style="6" customWidth="1"/>
    <col min="5" max="5" width="7.7109375" style="6" customWidth="1"/>
    <col min="6" max="6" width="6.8515625" style="6" customWidth="1"/>
    <col min="7" max="7" width="6.7109375" style="6" customWidth="1"/>
    <col min="8" max="8" width="7.8515625" style="6" customWidth="1"/>
    <col min="9" max="9" width="6.7109375" style="6" customWidth="1"/>
    <col min="10" max="10" width="7.421875" style="6" customWidth="1"/>
    <col min="11" max="11" width="8.57421875" style="6" customWidth="1"/>
    <col min="12" max="12" width="6.00390625" style="6" customWidth="1"/>
    <col min="13" max="13" width="8.421875" style="6" customWidth="1"/>
    <col min="14" max="16384" width="9.140625" style="6" customWidth="1"/>
  </cols>
  <sheetData>
    <row r="1" spans="1:13" s="5" customFormat="1" ht="28.5" customHeight="1">
      <c r="A1" s="667" t="s">
        <v>553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s="5" customFormat="1" ht="10.5" customHeight="1">
      <c r="A2" s="643" t="s">
        <v>84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</row>
    <row r="3" spans="1:13" ht="7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747" t="s">
        <v>178</v>
      </c>
      <c r="M3" s="748"/>
    </row>
    <row r="4" spans="1:13" ht="30" customHeight="1">
      <c r="A4" s="749" t="s">
        <v>149</v>
      </c>
      <c r="B4" s="751" t="s">
        <v>151</v>
      </c>
      <c r="C4" s="744" t="s">
        <v>289</v>
      </c>
      <c r="D4" s="744" t="s">
        <v>112</v>
      </c>
      <c r="E4" s="740" t="s">
        <v>290</v>
      </c>
      <c r="F4" s="740" t="s">
        <v>116</v>
      </c>
      <c r="G4" s="744" t="s">
        <v>291</v>
      </c>
      <c r="H4" s="740" t="s">
        <v>292</v>
      </c>
      <c r="I4" s="740" t="s">
        <v>113</v>
      </c>
      <c r="J4" s="740" t="s">
        <v>293</v>
      </c>
      <c r="K4" s="740" t="s">
        <v>294</v>
      </c>
      <c r="L4" s="740" t="s">
        <v>114</v>
      </c>
      <c r="M4" s="742" t="s">
        <v>115</v>
      </c>
    </row>
    <row r="5" spans="1:13" ht="80.25" customHeight="1" thickBot="1">
      <c r="A5" s="750"/>
      <c r="B5" s="752"/>
      <c r="C5" s="745"/>
      <c r="D5" s="753"/>
      <c r="E5" s="741"/>
      <c r="F5" s="741"/>
      <c r="G5" s="745"/>
      <c r="H5" s="746"/>
      <c r="I5" s="741"/>
      <c r="J5" s="741"/>
      <c r="K5" s="682"/>
      <c r="L5" s="741"/>
      <c r="M5" s="743"/>
    </row>
    <row r="6" spans="1:13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206">
        <v>8</v>
      </c>
      <c r="J6" s="35">
        <v>9</v>
      </c>
      <c r="K6" s="35">
        <v>10</v>
      </c>
      <c r="L6" s="35">
        <v>11</v>
      </c>
      <c r="M6" s="37">
        <v>12</v>
      </c>
    </row>
    <row r="7" spans="1:16" ht="15.75" customHeight="1" thickTop="1">
      <c r="A7" s="8">
        <v>1</v>
      </c>
      <c r="B7" s="14" t="s">
        <v>81</v>
      </c>
      <c r="C7" s="448">
        <f>'интерна спец'!C7+'хирургија спец'!C7+'гин спец'!C7+'психијатрија спец'!C7</f>
        <v>1014816</v>
      </c>
      <c r="D7" s="448">
        <f>'интерна спец'!D7+'хирургија спец'!D7+'гин спец'!D7+'психијатрија спец'!D7</f>
        <v>515480</v>
      </c>
      <c r="E7" s="448">
        <f>'интерна спец'!E7+'хирургија спец'!E7+'гин спец'!E7+'психијатрија спец'!E7</f>
        <v>48077</v>
      </c>
      <c r="F7" s="448">
        <f>'интерна спец'!F7+'хирургија спец'!F7+'гин спец'!F7+'психијатрија спец'!F7</f>
        <v>697570</v>
      </c>
      <c r="G7" s="448">
        <v>547502</v>
      </c>
      <c r="H7" s="448">
        <v>233849</v>
      </c>
      <c r="I7" s="449">
        <f aca="true" t="shared" si="0" ref="I7:I32">F7/E7</f>
        <v>14.509432784907544</v>
      </c>
      <c r="J7" s="450">
        <f>G7/C7*100</f>
        <v>53.95086399899095</v>
      </c>
      <c r="K7" s="451">
        <f>H7/G7*100</f>
        <v>42.71199009318688</v>
      </c>
      <c r="L7" s="452">
        <v>20</v>
      </c>
      <c r="M7" s="453">
        <v>22</v>
      </c>
      <c r="P7" s="160"/>
    </row>
    <row r="8" spans="1:13" ht="21.75" customHeight="1">
      <c r="A8" s="9">
        <v>2</v>
      </c>
      <c r="B8" s="74" t="s">
        <v>82</v>
      </c>
      <c r="C8" s="454">
        <f>'интерна спец'!C8+'хирургија спец'!C8+'педијатрија спец'!C7+'гин спец'!C8+'психијатрија спец'!C8</f>
        <v>224535</v>
      </c>
      <c r="D8" s="454">
        <f>'интерна спец'!D8+'хирургија спец'!D8+'педијатрија спец'!D7+'гин спец'!D8+'психијатрија спец'!D8</f>
        <v>87724</v>
      </c>
      <c r="E8" s="454">
        <f>'интерна спец'!E8+'хирургија спец'!E8+'педијатрија спец'!E7+'гин спец'!E8+'психијатрија спец'!E8</f>
        <v>40263</v>
      </c>
      <c r="F8" s="454">
        <f>'интерна спец'!F8+'хирургија спец'!F8+'педијатрија спец'!F7+'гин спец'!F8+'психијатрија спец'!F8</f>
        <v>706081</v>
      </c>
      <c r="G8" s="454">
        <f>'интерна спец'!G8+'хирургија спец'!G8+'педијатрија спец'!G7+'гин спец'!G8+'психијатрија спец'!G8</f>
        <v>118346</v>
      </c>
      <c r="H8" s="454">
        <v>114447</v>
      </c>
      <c r="I8" s="455">
        <f t="shared" si="0"/>
        <v>17.536721059036832</v>
      </c>
      <c r="J8" s="456">
        <f aca="true" t="shared" si="1" ref="J8:J32">G8/C8*100</f>
        <v>52.70715033291024</v>
      </c>
      <c r="K8" s="456">
        <f aca="true" t="shared" si="2" ref="K8:K32">H8/G8*100</f>
        <v>96.70542308147297</v>
      </c>
      <c r="L8" s="452">
        <v>40</v>
      </c>
      <c r="M8" s="453">
        <v>22</v>
      </c>
    </row>
    <row r="9" spans="1:13" ht="15.75" customHeight="1">
      <c r="A9" s="9">
        <v>3</v>
      </c>
      <c r="B9" s="75" t="s">
        <v>53</v>
      </c>
      <c r="C9" s="452">
        <f>'интерна спец'!C9+'хирургија спец'!C9+'педијатрија спец'!C8+'гин спец'!C9</f>
        <v>210711</v>
      </c>
      <c r="D9" s="452">
        <f>'интерна спец'!D9+'хирургија спец'!D9+'педијатрија спец'!D8+'гин спец'!D9</f>
        <v>88598</v>
      </c>
      <c r="E9" s="452">
        <f>'интерна спец'!E9+'хирургија спец'!E9+'педијатрија спец'!E8+'гин спец'!E9</f>
        <v>23100</v>
      </c>
      <c r="F9" s="452">
        <f>'интерна спец'!F9+'хирургија спец'!F9+'педијатрија спец'!F8+'гин спец'!F9</f>
        <v>259499</v>
      </c>
      <c r="G9" s="452">
        <f>'интерна спец'!G9+'хирургија спец'!G9+'педијатрија спец'!G8+'гин спец'!G9</f>
        <v>97715</v>
      </c>
      <c r="H9" s="452">
        <v>79279</v>
      </c>
      <c r="I9" s="455">
        <f t="shared" si="0"/>
        <v>11.233722943722944</v>
      </c>
      <c r="J9" s="456">
        <f t="shared" si="1"/>
        <v>46.37394345810138</v>
      </c>
      <c r="K9" s="456">
        <f t="shared" si="2"/>
        <v>81.13288645550837</v>
      </c>
      <c r="L9" s="452">
        <v>40</v>
      </c>
      <c r="M9" s="453">
        <v>22</v>
      </c>
    </row>
    <row r="10" spans="1:13" ht="15.75" customHeight="1">
      <c r="A10" s="9">
        <v>4</v>
      </c>
      <c r="B10" s="75" t="s">
        <v>54</v>
      </c>
      <c r="C10" s="452">
        <f>'интерна спец'!C10+'хирургија спец'!C10+'педијатрија спец'!C9+'гин спец'!C10</f>
        <v>199886</v>
      </c>
      <c r="D10" s="452">
        <f>'интерна спец'!D10+'хирургија спец'!D10+'педијатрија спец'!D9+'гин спец'!D10</f>
        <v>120689</v>
      </c>
      <c r="E10" s="452">
        <f>'интерна спец'!E10+'хирургија спец'!E10+'педијатрија спец'!E9+'гин спец'!E10</f>
        <v>55519</v>
      </c>
      <c r="F10" s="452">
        <f>'интерна спец'!F10+'хирургија спец'!F10+'педијатрија спец'!F9+'гин спец'!F10</f>
        <v>1106008</v>
      </c>
      <c r="G10" s="452">
        <f>'интерна спец'!G10+'хирургија спец'!G10+'педијатрија спец'!G9+'гин спец'!G10</f>
        <v>126865</v>
      </c>
      <c r="H10" s="452">
        <v>102713</v>
      </c>
      <c r="I10" s="455">
        <f t="shared" si="0"/>
        <v>19.921252183937032</v>
      </c>
      <c r="J10" s="456">
        <f t="shared" si="1"/>
        <v>63.46867714597321</v>
      </c>
      <c r="K10" s="456">
        <f t="shared" si="2"/>
        <v>80.9624403893903</v>
      </c>
      <c r="L10" s="452">
        <v>40</v>
      </c>
      <c r="M10" s="453">
        <v>22</v>
      </c>
    </row>
    <row r="11" spans="1:13" ht="15.75" customHeight="1">
      <c r="A11" s="9">
        <v>5</v>
      </c>
      <c r="B11" s="74" t="s">
        <v>55</v>
      </c>
      <c r="C11" s="454">
        <f>'интерна спец'!C11+'хирургија спец'!C11+'психијатрија спец'!C9</f>
        <v>95707</v>
      </c>
      <c r="D11" s="457">
        <v>29297</v>
      </c>
      <c r="E11" s="458">
        <v>14815</v>
      </c>
      <c r="F11" s="459">
        <v>429703</v>
      </c>
      <c r="G11" s="459">
        <v>54275</v>
      </c>
      <c r="H11" s="459">
        <v>50100</v>
      </c>
      <c r="I11" s="455">
        <f t="shared" si="0"/>
        <v>29.004589942625717</v>
      </c>
      <c r="J11" s="456">
        <f t="shared" si="1"/>
        <v>56.70954057696929</v>
      </c>
      <c r="K11" s="456">
        <f t="shared" si="2"/>
        <v>92.3076923076923</v>
      </c>
      <c r="L11" s="452">
        <v>34</v>
      </c>
      <c r="M11" s="453">
        <v>22</v>
      </c>
    </row>
    <row r="12" spans="1:13" ht="32.25" customHeight="1">
      <c r="A12" s="9">
        <v>6</v>
      </c>
      <c r="B12" s="74" t="s">
        <v>66</v>
      </c>
      <c r="C12" s="454">
        <f>'интерна спец'!C12+'хирургија спец'!C12</f>
        <v>53951</v>
      </c>
      <c r="D12" s="454">
        <f>'интерна спец'!D12+'хирургија спец'!D12</f>
        <v>19665</v>
      </c>
      <c r="E12" s="454">
        <f>'интерна спец'!E12+'хирургија спец'!E12</f>
        <v>8362</v>
      </c>
      <c r="F12" s="454">
        <f>'интерна спец'!F12+'хирургија спец'!F12</f>
        <v>164007</v>
      </c>
      <c r="G12" s="454">
        <f>'интерна спец'!G12+'хирургија спец'!G12</f>
        <v>23206</v>
      </c>
      <c r="H12" s="454">
        <f>'интерна спец'!H12+'хирургија спец'!H12</f>
        <v>21385</v>
      </c>
      <c r="I12" s="455">
        <f t="shared" si="0"/>
        <v>19.613370007175316</v>
      </c>
      <c r="J12" s="456">
        <f t="shared" si="1"/>
        <v>43.01310448369817</v>
      </c>
      <c r="K12" s="456">
        <f t="shared" si="2"/>
        <v>92.15289149357925</v>
      </c>
      <c r="L12" s="452">
        <v>40</v>
      </c>
      <c r="M12" s="453">
        <v>22</v>
      </c>
    </row>
    <row r="13" spans="1:13" ht="20.25" customHeight="1">
      <c r="A13" s="9">
        <v>7</v>
      </c>
      <c r="B13" s="74" t="s">
        <v>57</v>
      </c>
      <c r="C13" s="454">
        <f>'хирургија спец'!C15+'педијатрија спец'!C11</f>
        <v>159671</v>
      </c>
      <c r="D13" s="454">
        <f>'хирургија спец'!D15+'педијатрија спец'!D11</f>
        <v>110820</v>
      </c>
      <c r="E13" s="454">
        <f>'хирургија спец'!E15+'педијатрија спец'!E11</f>
        <v>33108</v>
      </c>
      <c r="F13" s="454">
        <f>'хирургија спец'!F15+'педијатрија спец'!F11</f>
        <v>341264</v>
      </c>
      <c r="G13" s="454">
        <f>'хирургија спец'!G15+'педијатрија спец'!G11</f>
        <v>49879</v>
      </c>
      <c r="H13" s="454">
        <f>'хирургија спец'!H15+'педијатрија спец'!H11</f>
        <v>44981</v>
      </c>
      <c r="I13" s="455">
        <f t="shared" si="0"/>
        <v>10.307599371753051</v>
      </c>
      <c r="J13" s="456">
        <f t="shared" si="1"/>
        <v>31.238609390559336</v>
      </c>
      <c r="K13" s="456">
        <f t="shared" si="2"/>
        <v>90.18023617153511</v>
      </c>
      <c r="L13" s="452">
        <v>32</v>
      </c>
      <c r="M13" s="453">
        <v>22</v>
      </c>
    </row>
    <row r="14" spans="1:16" ht="30" customHeight="1">
      <c r="A14" s="9">
        <v>8</v>
      </c>
      <c r="B14" s="74" t="s">
        <v>75</v>
      </c>
      <c r="C14" s="454">
        <f>'хирургија спец'!C14+'педијатрија спец'!C10+'гин спец'!C11</f>
        <v>169504</v>
      </c>
      <c r="D14" s="454">
        <f>'хирургија спец'!D14+'педијатрија спец'!D10+'гин спец'!D11</f>
        <v>122121</v>
      </c>
      <c r="E14" s="454">
        <f>'хирургија спец'!E14+'педијатрија спец'!E10+'гин спец'!E11</f>
        <v>0</v>
      </c>
      <c r="F14" s="454">
        <f>'хирургија спец'!F14+'педијатрија спец'!F10+'гин спец'!F11</f>
        <v>0</v>
      </c>
      <c r="G14" s="454">
        <f>'хирургија спец'!G14+'педијатрија спец'!G10+'гин спец'!G11</f>
        <v>0</v>
      </c>
      <c r="H14" s="454">
        <f>'хирургија спец'!H14+'педијатрија спец'!H10+'гин спец'!H11</f>
        <v>0</v>
      </c>
      <c r="I14" s="455"/>
      <c r="J14" s="456">
        <f t="shared" si="1"/>
        <v>0</v>
      </c>
      <c r="K14" s="456"/>
      <c r="L14" s="452"/>
      <c r="M14" s="453"/>
      <c r="P14" s="11"/>
    </row>
    <row r="15" spans="1:13" ht="26.25" customHeight="1">
      <c r="A15" s="9">
        <v>9</v>
      </c>
      <c r="B15" s="74" t="s">
        <v>83</v>
      </c>
      <c r="C15" s="454">
        <f>'интерна спец'!C13+'хирургија спец'!C13+'гин спец'!C12</f>
        <v>82036</v>
      </c>
      <c r="D15" s="454">
        <f>'интерна спец'!D13+'хирургија спец'!D13+'гин спец'!D12</f>
        <v>39257</v>
      </c>
      <c r="E15" s="454">
        <f>'интерна спец'!E13+'хирургија спец'!E13+'гин спец'!E12</f>
        <v>7932</v>
      </c>
      <c r="F15" s="454">
        <f>'интерна спец'!F13+'хирургија спец'!F13+'гин спец'!F12</f>
        <v>119028</v>
      </c>
      <c r="G15" s="454">
        <f>'интерна спец'!G13+'хирургија спец'!G13+'гин спец'!G12</f>
        <v>50711</v>
      </c>
      <c r="H15" s="454">
        <f>'интерна спец'!H13+'хирургија спец'!H13+'гин спец'!H12</f>
        <v>0</v>
      </c>
      <c r="I15" s="455">
        <f t="shared" si="0"/>
        <v>15.006051437216339</v>
      </c>
      <c r="J15" s="456">
        <f t="shared" si="1"/>
        <v>61.8155443951436</v>
      </c>
      <c r="K15" s="456">
        <f t="shared" si="2"/>
        <v>0</v>
      </c>
      <c r="L15" s="452"/>
      <c r="M15" s="453">
        <v>22</v>
      </c>
    </row>
    <row r="16" spans="1:13" ht="22.5" customHeight="1">
      <c r="A16" s="9">
        <v>10</v>
      </c>
      <c r="B16" s="74" t="s">
        <v>58</v>
      </c>
      <c r="C16" s="452">
        <v>55855</v>
      </c>
      <c r="D16" s="454">
        <v>7188</v>
      </c>
      <c r="E16" s="452">
        <v>1955</v>
      </c>
      <c r="F16" s="452">
        <v>13341</v>
      </c>
      <c r="G16" s="452">
        <v>26265</v>
      </c>
      <c r="H16" s="457">
        <v>26247</v>
      </c>
      <c r="I16" s="455">
        <f t="shared" si="0"/>
        <v>6.824040920716112</v>
      </c>
      <c r="J16" s="456">
        <f t="shared" si="1"/>
        <v>47.02354310267658</v>
      </c>
      <c r="K16" s="456">
        <f t="shared" si="2"/>
        <v>99.93146773272416</v>
      </c>
      <c r="L16" s="457">
        <v>35</v>
      </c>
      <c r="M16" s="453">
        <v>22</v>
      </c>
    </row>
    <row r="17" spans="1:13" ht="18" customHeight="1">
      <c r="A17" s="9">
        <v>11</v>
      </c>
      <c r="B17" s="74" t="s">
        <v>59</v>
      </c>
      <c r="C17" s="460">
        <v>54730</v>
      </c>
      <c r="D17" s="461">
        <v>8282</v>
      </c>
      <c r="E17" s="460">
        <v>3046</v>
      </c>
      <c r="F17" s="461">
        <v>21812</v>
      </c>
      <c r="G17" s="461">
        <v>49968</v>
      </c>
      <c r="H17" s="461">
        <v>49174</v>
      </c>
      <c r="I17" s="455">
        <f t="shared" si="0"/>
        <v>7.1608667104399215</v>
      </c>
      <c r="J17" s="456">
        <f t="shared" si="1"/>
        <v>91.29910469577928</v>
      </c>
      <c r="K17" s="456">
        <f t="shared" si="2"/>
        <v>98.41098302913865</v>
      </c>
      <c r="L17" s="452">
        <v>20</v>
      </c>
      <c r="M17" s="462">
        <v>22</v>
      </c>
    </row>
    <row r="18" spans="1:13" ht="27.75" customHeight="1">
      <c r="A18" s="9">
        <v>12</v>
      </c>
      <c r="B18" s="74" t="s">
        <v>80</v>
      </c>
      <c r="C18" s="452">
        <v>92612</v>
      </c>
      <c r="D18" s="454">
        <v>21684</v>
      </c>
      <c r="E18" s="452">
        <v>17312</v>
      </c>
      <c r="F18" s="452">
        <v>268336</v>
      </c>
      <c r="G18" s="452">
        <v>77927</v>
      </c>
      <c r="H18" s="452">
        <v>77927</v>
      </c>
      <c r="I18" s="455">
        <f t="shared" si="0"/>
        <v>15.5</v>
      </c>
      <c r="J18" s="456">
        <f t="shared" si="1"/>
        <v>84.14352351747074</v>
      </c>
      <c r="K18" s="456">
        <f t="shared" si="2"/>
        <v>100</v>
      </c>
      <c r="L18" s="452">
        <v>38</v>
      </c>
      <c r="M18" s="453">
        <v>26</v>
      </c>
    </row>
    <row r="19" spans="1:13" ht="20.25" customHeight="1">
      <c r="A19" s="9">
        <v>13</v>
      </c>
      <c r="B19" s="74" t="s">
        <v>61</v>
      </c>
      <c r="C19" s="463">
        <v>2718</v>
      </c>
      <c r="D19" s="457">
        <v>731</v>
      </c>
      <c r="E19" s="464">
        <v>661</v>
      </c>
      <c r="F19" s="465">
        <v>21930</v>
      </c>
      <c r="G19" s="465">
        <v>2718</v>
      </c>
      <c r="H19" s="465">
        <v>2718</v>
      </c>
      <c r="I19" s="455">
        <f t="shared" si="0"/>
        <v>33.17700453857791</v>
      </c>
      <c r="J19" s="456">
        <f t="shared" si="1"/>
        <v>100</v>
      </c>
      <c r="K19" s="456">
        <f t="shared" si="2"/>
        <v>100</v>
      </c>
      <c r="L19" s="452">
        <v>15</v>
      </c>
      <c r="M19" s="453">
        <v>22</v>
      </c>
    </row>
    <row r="20" spans="1:13" ht="30" customHeight="1">
      <c r="A20" s="9">
        <v>14</v>
      </c>
      <c r="B20" s="74" t="s">
        <v>79</v>
      </c>
      <c r="C20" s="452">
        <v>20890</v>
      </c>
      <c r="D20" s="452">
        <v>14022</v>
      </c>
      <c r="E20" s="452">
        <v>9150</v>
      </c>
      <c r="F20" s="452">
        <v>32940</v>
      </c>
      <c r="G20" s="452">
        <v>13250</v>
      </c>
      <c r="H20" s="452">
        <v>12625</v>
      </c>
      <c r="I20" s="455">
        <f t="shared" si="0"/>
        <v>3.6</v>
      </c>
      <c r="J20" s="456">
        <f t="shared" si="1"/>
        <v>63.42747726184778</v>
      </c>
      <c r="K20" s="456">
        <f t="shared" si="2"/>
        <v>95.28301886792453</v>
      </c>
      <c r="L20" s="452">
        <v>40</v>
      </c>
      <c r="M20" s="466">
        <v>22</v>
      </c>
    </row>
    <row r="21" spans="1:13" ht="25.5" customHeight="1">
      <c r="A21" s="9">
        <v>15</v>
      </c>
      <c r="B21" s="74" t="s">
        <v>72</v>
      </c>
      <c r="C21" s="467">
        <v>29330</v>
      </c>
      <c r="D21" s="468">
        <v>354</v>
      </c>
      <c r="E21" s="467">
        <v>0</v>
      </c>
      <c r="F21" s="452">
        <v>0</v>
      </c>
      <c r="G21" s="452">
        <v>27776</v>
      </c>
      <c r="H21" s="452">
        <v>24930</v>
      </c>
      <c r="I21" s="455"/>
      <c r="J21" s="456">
        <f t="shared" si="1"/>
        <v>94.70167064439141</v>
      </c>
      <c r="K21" s="456">
        <f t="shared" si="2"/>
        <v>89.75374423963135</v>
      </c>
      <c r="L21" s="452">
        <v>40</v>
      </c>
      <c r="M21" s="453">
        <v>22</v>
      </c>
    </row>
    <row r="22" spans="1:13" ht="18" customHeight="1">
      <c r="A22" s="9">
        <v>16</v>
      </c>
      <c r="B22" s="74" t="s">
        <v>62</v>
      </c>
      <c r="C22" s="452">
        <v>24893</v>
      </c>
      <c r="D22" s="454">
        <v>11221</v>
      </c>
      <c r="E22" s="452">
        <v>7882</v>
      </c>
      <c r="F22" s="452">
        <v>58513</v>
      </c>
      <c r="G22" s="452">
        <v>21554</v>
      </c>
      <c r="H22" s="452">
        <v>15940</v>
      </c>
      <c r="I22" s="455">
        <f t="shared" si="0"/>
        <v>7.423623445825933</v>
      </c>
      <c r="J22" s="456">
        <f t="shared" si="1"/>
        <v>86.5865906078014</v>
      </c>
      <c r="K22" s="456">
        <f t="shared" si="2"/>
        <v>73.95379047972534</v>
      </c>
      <c r="L22" s="452">
        <v>40</v>
      </c>
      <c r="M22" s="453">
        <v>22</v>
      </c>
    </row>
    <row r="23" spans="1:17" ht="34.5" customHeight="1">
      <c r="A23" s="9">
        <v>17</v>
      </c>
      <c r="B23" s="74" t="s">
        <v>154</v>
      </c>
      <c r="C23" s="463">
        <v>16459</v>
      </c>
      <c r="D23" s="457">
        <v>10833</v>
      </c>
      <c r="E23" s="463">
        <v>10833</v>
      </c>
      <c r="F23" s="457">
        <v>42248</v>
      </c>
      <c r="G23" s="457">
        <v>11920</v>
      </c>
      <c r="H23" s="457">
        <v>11920</v>
      </c>
      <c r="I23" s="455">
        <f t="shared" si="0"/>
        <v>3.8999353826271577</v>
      </c>
      <c r="J23" s="456">
        <f t="shared" si="1"/>
        <v>72.42238289081962</v>
      </c>
      <c r="K23" s="456">
        <f t="shared" si="2"/>
        <v>100</v>
      </c>
      <c r="L23" s="452">
        <v>40</v>
      </c>
      <c r="M23" s="453">
        <v>22</v>
      </c>
      <c r="Q23" s="160"/>
    </row>
    <row r="24" spans="1:13" ht="33.75" customHeight="1">
      <c r="A24" s="9">
        <v>18</v>
      </c>
      <c r="B24" s="74" t="s">
        <v>184</v>
      </c>
      <c r="C24" s="452">
        <v>11238</v>
      </c>
      <c r="D24" s="452">
        <v>2700</v>
      </c>
      <c r="E24" s="452">
        <v>2400</v>
      </c>
      <c r="F24" s="452">
        <v>33600</v>
      </c>
      <c r="G24" s="452">
        <v>10110</v>
      </c>
      <c r="H24" s="452">
        <v>0</v>
      </c>
      <c r="I24" s="455">
        <f t="shared" si="0"/>
        <v>14</v>
      </c>
      <c r="J24" s="456">
        <f t="shared" si="1"/>
        <v>89.96262680192206</v>
      </c>
      <c r="K24" s="456">
        <f t="shared" si="2"/>
        <v>0</v>
      </c>
      <c r="L24" s="452">
        <v>40</v>
      </c>
      <c r="M24" s="453">
        <v>22</v>
      </c>
    </row>
    <row r="25" spans="1:13" ht="30" customHeight="1">
      <c r="A25" s="9">
        <v>19</v>
      </c>
      <c r="B25" s="74" t="s">
        <v>152</v>
      </c>
      <c r="C25" s="463">
        <v>921</v>
      </c>
      <c r="D25" s="457">
        <v>837</v>
      </c>
      <c r="E25" s="463">
        <v>0</v>
      </c>
      <c r="F25" s="457">
        <v>0</v>
      </c>
      <c r="G25" s="457">
        <v>0</v>
      </c>
      <c r="H25" s="457">
        <v>0</v>
      </c>
      <c r="I25" s="455"/>
      <c r="J25" s="456">
        <f t="shared" si="1"/>
        <v>0</v>
      </c>
      <c r="K25" s="456"/>
      <c r="L25" s="452"/>
      <c r="M25" s="453"/>
    </row>
    <row r="26" spans="1:13" ht="43.5" customHeight="1">
      <c r="A26" s="9">
        <v>20</v>
      </c>
      <c r="B26" s="74" t="s">
        <v>371</v>
      </c>
      <c r="C26" s="454">
        <f>'педијатрија спец'!C14+'психијатрија спец'!C13</f>
        <v>2643</v>
      </c>
      <c r="D26" s="454">
        <f>'педијатрија спец'!D14+'психијатрија спец'!D13</f>
        <v>1940</v>
      </c>
      <c r="E26" s="454">
        <f>'педијатрија спец'!E14+'психијатрија спец'!E13</f>
        <v>927</v>
      </c>
      <c r="F26" s="454">
        <f>'педијатрија спец'!F14+'психијатрија спец'!F13</f>
        <v>27697</v>
      </c>
      <c r="G26" s="454">
        <f>'педијатрија спец'!G14+'психијатрија спец'!G13</f>
        <v>1175</v>
      </c>
      <c r="H26" s="454">
        <f>'педијатрија спец'!H14+'психијатрија спец'!H13</f>
        <v>1175</v>
      </c>
      <c r="I26" s="455">
        <f t="shared" si="0"/>
        <v>29.878101402373247</v>
      </c>
      <c r="J26" s="456">
        <f t="shared" si="1"/>
        <v>44.457056375331064</v>
      </c>
      <c r="K26" s="456">
        <f t="shared" si="2"/>
        <v>100</v>
      </c>
      <c r="L26" s="452">
        <v>21</v>
      </c>
      <c r="M26" s="453">
        <v>5</v>
      </c>
    </row>
    <row r="27" spans="1:13" ht="32.25" customHeight="1">
      <c r="A27" s="9">
        <v>21</v>
      </c>
      <c r="B27" s="103" t="s">
        <v>78</v>
      </c>
      <c r="C27" s="467">
        <v>12112</v>
      </c>
      <c r="D27" s="468">
        <v>5574</v>
      </c>
      <c r="E27" s="467">
        <v>3745</v>
      </c>
      <c r="F27" s="467">
        <v>37528</v>
      </c>
      <c r="G27" s="469">
        <v>9703</v>
      </c>
      <c r="H27" s="467">
        <v>5653</v>
      </c>
      <c r="I27" s="455">
        <f t="shared" si="0"/>
        <v>10.02082777036048</v>
      </c>
      <c r="J27" s="456">
        <f t="shared" si="1"/>
        <v>80.11063408190225</v>
      </c>
      <c r="K27" s="456">
        <f t="shared" si="2"/>
        <v>58.26033185612697</v>
      </c>
      <c r="L27" s="452">
        <v>35</v>
      </c>
      <c r="M27" s="466">
        <v>22</v>
      </c>
    </row>
    <row r="28" spans="1:13" ht="15.75" customHeight="1">
      <c r="A28" s="9">
        <v>22</v>
      </c>
      <c r="B28" s="75" t="s">
        <v>56</v>
      </c>
      <c r="C28" s="457">
        <v>79238</v>
      </c>
      <c r="D28" s="457">
        <v>30996</v>
      </c>
      <c r="E28" s="463">
        <v>0</v>
      </c>
      <c r="F28" s="457">
        <v>0</v>
      </c>
      <c r="G28" s="457">
        <v>0</v>
      </c>
      <c r="H28" s="461">
        <v>0</v>
      </c>
      <c r="I28" s="455"/>
      <c r="J28" s="456">
        <f t="shared" si="1"/>
        <v>0</v>
      </c>
      <c r="K28" s="456"/>
      <c r="L28" s="452"/>
      <c r="M28" s="453"/>
    </row>
    <row r="29" spans="1:13" ht="33" customHeight="1">
      <c r="A29" s="9">
        <v>23</v>
      </c>
      <c r="B29" s="74" t="s">
        <v>552</v>
      </c>
      <c r="C29" s="467">
        <v>33114</v>
      </c>
      <c r="D29" s="468">
        <v>1</v>
      </c>
      <c r="E29" s="452">
        <v>0</v>
      </c>
      <c r="F29" s="452">
        <v>0</v>
      </c>
      <c r="G29" s="452">
        <v>0</v>
      </c>
      <c r="H29" s="452">
        <v>0</v>
      </c>
      <c r="I29" s="455"/>
      <c r="J29" s="456">
        <f t="shared" si="1"/>
        <v>0</v>
      </c>
      <c r="K29" s="456"/>
      <c r="L29" s="452">
        <v>0</v>
      </c>
      <c r="M29" s="453">
        <v>0</v>
      </c>
    </row>
    <row r="30" spans="1:13" ht="33" customHeight="1">
      <c r="A30" s="9">
        <v>24</v>
      </c>
      <c r="B30" s="74" t="s">
        <v>265</v>
      </c>
      <c r="C30" s="452">
        <v>19745</v>
      </c>
      <c r="D30" s="452">
        <v>3950</v>
      </c>
      <c r="E30" s="470">
        <v>0</v>
      </c>
      <c r="F30" s="469">
        <v>0</v>
      </c>
      <c r="G30" s="469">
        <v>0</v>
      </c>
      <c r="H30" s="470">
        <v>0</v>
      </c>
      <c r="I30" s="455"/>
      <c r="J30" s="456">
        <f t="shared" si="1"/>
        <v>0</v>
      </c>
      <c r="K30" s="456"/>
      <c r="L30" s="452"/>
      <c r="M30" s="453"/>
    </row>
    <row r="31" spans="1:13" ht="31.5" customHeight="1" thickBot="1">
      <c r="A31" s="65">
        <v>25</v>
      </c>
      <c r="B31" s="14" t="s">
        <v>89</v>
      </c>
      <c r="C31" s="471">
        <v>3145</v>
      </c>
      <c r="D31" s="472">
        <v>768</v>
      </c>
      <c r="E31" s="471">
        <v>768</v>
      </c>
      <c r="F31" s="471">
        <v>5376</v>
      </c>
      <c r="G31" s="471">
        <v>3145</v>
      </c>
      <c r="H31" s="471">
        <v>3145</v>
      </c>
      <c r="I31" s="473">
        <f t="shared" si="0"/>
        <v>7</v>
      </c>
      <c r="J31" s="474">
        <f t="shared" si="1"/>
        <v>100</v>
      </c>
      <c r="K31" s="475">
        <f t="shared" si="2"/>
        <v>100</v>
      </c>
      <c r="L31" s="469"/>
      <c r="M31" s="476"/>
    </row>
    <row r="32" spans="1:14" s="11" customFormat="1" ht="21" customHeight="1" thickBot="1" thickTop="1">
      <c r="A32" s="653" t="s">
        <v>52</v>
      </c>
      <c r="B32" s="664"/>
      <c r="C32" s="477">
        <f aca="true" t="shared" si="3" ref="C32:H32">SUM(C7:C31)</f>
        <v>2670460</v>
      </c>
      <c r="D32" s="478">
        <f t="shared" si="3"/>
        <v>1254732</v>
      </c>
      <c r="E32" s="478">
        <f t="shared" si="3"/>
        <v>289855</v>
      </c>
      <c r="F32" s="478">
        <f t="shared" si="3"/>
        <v>4386481</v>
      </c>
      <c r="G32" s="478">
        <f t="shared" si="3"/>
        <v>1324010</v>
      </c>
      <c r="H32" s="477">
        <f t="shared" si="3"/>
        <v>878208</v>
      </c>
      <c r="I32" s="479">
        <f t="shared" si="0"/>
        <v>15.133363233340809</v>
      </c>
      <c r="J32" s="479">
        <f t="shared" si="1"/>
        <v>49.57984766669413</v>
      </c>
      <c r="K32" s="479">
        <f t="shared" si="2"/>
        <v>66.32940838815416</v>
      </c>
      <c r="L32" s="480"/>
      <c r="M32" s="481"/>
      <c r="N32" s="59"/>
    </row>
    <row r="33" spans="1:13" ht="12" customHeight="1">
      <c r="A33" s="677" t="s">
        <v>445</v>
      </c>
      <c r="B33" s="677"/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</row>
  </sheetData>
  <mergeCells count="18">
    <mergeCell ref="A33:M33"/>
    <mergeCell ref="L3:M3"/>
    <mergeCell ref="A1:M1"/>
    <mergeCell ref="A4:A5"/>
    <mergeCell ref="B4:B5"/>
    <mergeCell ref="D4:D5"/>
    <mergeCell ref="E4:E5"/>
    <mergeCell ref="F4:F5"/>
    <mergeCell ref="A2:M2"/>
    <mergeCell ref="I4:I5"/>
    <mergeCell ref="J4:J5"/>
    <mergeCell ref="L4:L5"/>
    <mergeCell ref="M4:M5"/>
    <mergeCell ref="A32:B32"/>
    <mergeCell ref="C4:C5"/>
    <mergeCell ref="G4:G5"/>
    <mergeCell ref="H4:H5"/>
    <mergeCell ref="K4:K5"/>
  </mergeCells>
  <printOptions horizontalCentered="1" verticalCentered="1"/>
  <pageMargins left="0.35433070866141736" right="0" top="0" bottom="0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E4" sqref="E4:E5"/>
    </sheetView>
  </sheetViews>
  <sheetFormatPr defaultColWidth="9.140625" defaultRowHeight="12.75"/>
  <cols>
    <col min="1" max="1" width="4.140625" style="6" customWidth="1"/>
    <col min="2" max="2" width="29.140625" style="6" customWidth="1"/>
    <col min="3" max="3" width="7.7109375" style="6" customWidth="1"/>
    <col min="4" max="4" width="8.28125" style="6" customWidth="1"/>
    <col min="5" max="5" width="8.8515625" style="6" customWidth="1"/>
    <col min="6" max="6" width="8.57421875" style="6" customWidth="1"/>
    <col min="7" max="7" width="9.421875" style="6" customWidth="1"/>
    <col min="8" max="8" width="11.421875" style="6" customWidth="1"/>
    <col min="9" max="9" width="8.8515625" style="6" customWidth="1"/>
    <col min="10" max="10" width="8.7109375" style="6" customWidth="1"/>
    <col min="11" max="11" width="10.57421875" style="6" customWidth="1"/>
    <col min="12" max="12" width="7.140625" style="6" customWidth="1"/>
    <col min="13" max="13" width="10.28125" style="6" customWidth="1"/>
    <col min="14" max="16384" width="9.140625" style="6" customWidth="1"/>
  </cols>
  <sheetData>
    <row r="1" spans="1:13" s="5" customFormat="1" ht="30" customHeight="1">
      <c r="A1" s="607" t="s">
        <v>553</v>
      </c>
      <c r="B1" s="687"/>
      <c r="C1" s="687"/>
      <c r="D1" s="687"/>
      <c r="E1" s="687"/>
      <c r="F1" s="687"/>
      <c r="G1" s="687"/>
      <c r="H1" s="687"/>
      <c r="I1" s="687"/>
      <c r="J1" s="754"/>
      <c r="K1" s="754"/>
      <c r="L1" s="754"/>
      <c r="M1" s="754"/>
    </row>
    <row r="2" spans="1:9" s="5" customFormat="1" ht="13.5" customHeight="1">
      <c r="A2" s="643" t="s">
        <v>372</v>
      </c>
      <c r="B2" s="644"/>
      <c r="C2" s="644"/>
      <c r="D2" s="644"/>
      <c r="E2" s="644"/>
      <c r="F2" s="644"/>
      <c r="G2" s="644"/>
      <c r="H2" s="644"/>
      <c r="I2" s="644"/>
    </row>
    <row r="3" spans="1:13" ht="9.75" customHeight="1" thickBot="1">
      <c r="A3" s="3"/>
      <c r="B3" s="2"/>
      <c r="C3" s="2"/>
      <c r="D3" s="2"/>
      <c r="E3" s="2"/>
      <c r="F3" s="2"/>
      <c r="G3" s="2"/>
      <c r="H3" s="2"/>
      <c r="I3" s="4"/>
      <c r="L3" s="747" t="s">
        <v>179</v>
      </c>
      <c r="M3" s="748"/>
    </row>
    <row r="4" spans="1:13" ht="49.5" customHeight="1">
      <c r="A4" s="759" t="s">
        <v>149</v>
      </c>
      <c r="B4" s="761" t="s">
        <v>151</v>
      </c>
      <c r="C4" s="763" t="s">
        <v>289</v>
      </c>
      <c r="D4" s="763" t="s">
        <v>112</v>
      </c>
      <c r="E4" s="755" t="s">
        <v>290</v>
      </c>
      <c r="F4" s="755" t="s">
        <v>116</v>
      </c>
      <c r="G4" s="763" t="s">
        <v>291</v>
      </c>
      <c r="H4" s="755" t="s">
        <v>292</v>
      </c>
      <c r="I4" s="755" t="s">
        <v>113</v>
      </c>
      <c r="J4" s="755" t="s">
        <v>293</v>
      </c>
      <c r="K4" s="755" t="s">
        <v>294</v>
      </c>
      <c r="L4" s="755" t="s">
        <v>114</v>
      </c>
      <c r="M4" s="757" t="s">
        <v>115</v>
      </c>
    </row>
    <row r="5" spans="1:13" ht="69" customHeight="1" thickBot="1">
      <c r="A5" s="760"/>
      <c r="B5" s="762"/>
      <c r="C5" s="764"/>
      <c r="D5" s="765"/>
      <c r="E5" s="756"/>
      <c r="F5" s="756"/>
      <c r="G5" s="764"/>
      <c r="H5" s="766"/>
      <c r="I5" s="756"/>
      <c r="J5" s="756"/>
      <c r="K5" s="559"/>
      <c r="L5" s="756"/>
      <c r="M5" s="758"/>
    </row>
    <row r="6" spans="1:13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7">
        <v>12</v>
      </c>
    </row>
    <row r="7" spans="1:13" ht="20.25" customHeight="1" thickTop="1">
      <c r="A7" s="8">
        <v>1</v>
      </c>
      <c r="B7" s="107" t="s">
        <v>81</v>
      </c>
      <c r="C7" s="188">
        <v>460198</v>
      </c>
      <c r="D7" s="189">
        <v>210849</v>
      </c>
      <c r="E7" s="188">
        <v>33168</v>
      </c>
      <c r="F7" s="190">
        <f>465138</f>
        <v>465138</v>
      </c>
      <c r="G7" s="191">
        <v>315775</v>
      </c>
      <c r="H7" s="188">
        <v>176404</v>
      </c>
      <c r="I7" s="97">
        <f aca="true" t="shared" si="0" ref="I7:I21">F7/E7</f>
        <v>14.023697539797395</v>
      </c>
      <c r="J7" s="97">
        <f>G7/C7*100</f>
        <v>68.61720389919121</v>
      </c>
      <c r="K7" s="98">
        <f aca="true" t="shared" si="1" ref="K7:K21">H7/G7*100</f>
        <v>55.863827092075056</v>
      </c>
      <c r="L7" s="193">
        <v>20</v>
      </c>
      <c r="M7" s="194">
        <v>22</v>
      </c>
    </row>
    <row r="8" spans="1:13" ht="20.25" customHeight="1">
      <c r="A8" s="9">
        <v>2</v>
      </c>
      <c r="B8" s="105" t="s">
        <v>82</v>
      </c>
      <c r="C8" s="188">
        <v>44288</v>
      </c>
      <c r="D8" s="189">
        <v>26127</v>
      </c>
      <c r="E8" s="188">
        <v>17363</v>
      </c>
      <c r="F8" s="188">
        <v>370172</v>
      </c>
      <c r="G8" s="188">
        <v>37035</v>
      </c>
      <c r="H8" s="188">
        <v>36526</v>
      </c>
      <c r="I8" s="195">
        <f t="shared" si="0"/>
        <v>21.31958762886598</v>
      </c>
      <c r="J8" s="98">
        <f aca="true" t="shared" si="2" ref="J8:J21">G8/C8*100</f>
        <v>83.62310332369943</v>
      </c>
      <c r="K8" s="98">
        <f t="shared" si="1"/>
        <v>98.62562440934252</v>
      </c>
      <c r="L8" s="188">
        <v>40</v>
      </c>
      <c r="M8" s="196">
        <v>22</v>
      </c>
    </row>
    <row r="9" spans="1:13" ht="20.25" customHeight="1">
      <c r="A9" s="9">
        <v>3</v>
      </c>
      <c r="B9" s="106" t="s">
        <v>53</v>
      </c>
      <c r="C9" s="188">
        <v>92366</v>
      </c>
      <c r="D9" s="189">
        <v>37669</v>
      </c>
      <c r="E9" s="188">
        <v>14224</v>
      </c>
      <c r="F9" s="188">
        <v>128144</v>
      </c>
      <c r="G9" s="188">
        <v>60154</v>
      </c>
      <c r="H9" s="188">
        <v>59025</v>
      </c>
      <c r="I9" s="195">
        <f t="shared" si="0"/>
        <v>9.008998875140607</v>
      </c>
      <c r="J9" s="98">
        <f t="shared" si="2"/>
        <v>65.1256956022779</v>
      </c>
      <c r="K9" s="98">
        <f t="shared" si="1"/>
        <v>98.12315058017754</v>
      </c>
      <c r="L9" s="188">
        <v>40</v>
      </c>
      <c r="M9" s="196">
        <v>22</v>
      </c>
    </row>
    <row r="10" spans="1:13" ht="20.25" customHeight="1">
      <c r="A10" s="9">
        <v>4</v>
      </c>
      <c r="B10" s="106" t="s">
        <v>54</v>
      </c>
      <c r="C10" s="188">
        <v>120763</v>
      </c>
      <c r="D10" s="188">
        <v>70750</v>
      </c>
      <c r="E10" s="188">
        <v>39416</v>
      </c>
      <c r="F10" s="188">
        <v>884970</v>
      </c>
      <c r="G10" s="188">
        <v>97222</v>
      </c>
      <c r="H10" s="188">
        <v>80586</v>
      </c>
      <c r="I10" s="195">
        <f t="shared" si="0"/>
        <v>22.452049928962857</v>
      </c>
      <c r="J10" s="98">
        <f t="shared" si="2"/>
        <v>80.50644651093464</v>
      </c>
      <c r="K10" s="98">
        <f t="shared" si="1"/>
        <v>82.88864660262081</v>
      </c>
      <c r="L10" s="188">
        <v>40</v>
      </c>
      <c r="M10" s="196">
        <v>22</v>
      </c>
    </row>
    <row r="11" spans="1:13" ht="20.25" customHeight="1">
      <c r="A11" s="9">
        <v>5</v>
      </c>
      <c r="B11" s="105" t="s">
        <v>55</v>
      </c>
      <c r="C11" s="188">
        <v>61042</v>
      </c>
      <c r="D11" s="197">
        <v>19740</v>
      </c>
      <c r="E11" s="198">
        <v>11719</v>
      </c>
      <c r="F11" s="188">
        <v>305089</v>
      </c>
      <c r="G11" s="188">
        <v>44744</v>
      </c>
      <c r="H11" s="198">
        <v>44155</v>
      </c>
      <c r="I11" s="195">
        <f t="shared" si="0"/>
        <v>26.03370594760645</v>
      </c>
      <c r="J11" s="98">
        <f t="shared" si="2"/>
        <v>73.30035057829035</v>
      </c>
      <c r="K11" s="98">
        <f t="shared" si="1"/>
        <v>98.68362238512425</v>
      </c>
      <c r="L11" s="188">
        <v>40</v>
      </c>
      <c r="M11" s="196">
        <v>22</v>
      </c>
    </row>
    <row r="12" spans="1:13" ht="24.75" customHeight="1">
      <c r="A12" s="9">
        <v>6</v>
      </c>
      <c r="B12" s="105" t="s">
        <v>66</v>
      </c>
      <c r="C12" s="188">
        <v>40562</v>
      </c>
      <c r="D12" s="189">
        <v>15651</v>
      </c>
      <c r="E12" s="188">
        <v>6675</v>
      </c>
      <c r="F12" s="188">
        <v>156927</v>
      </c>
      <c r="G12" s="188">
        <v>18068</v>
      </c>
      <c r="H12" s="188">
        <v>16918</v>
      </c>
      <c r="I12" s="195">
        <f t="shared" si="0"/>
        <v>23.509662921348315</v>
      </c>
      <c r="J12" s="98">
        <f t="shared" si="2"/>
        <v>44.54415462748385</v>
      </c>
      <c r="K12" s="98">
        <f t="shared" si="1"/>
        <v>93.63515607704228</v>
      </c>
      <c r="L12" s="188">
        <v>40</v>
      </c>
      <c r="M12" s="196">
        <v>22</v>
      </c>
    </row>
    <row r="13" spans="1:13" ht="24.75" customHeight="1">
      <c r="A13" s="9">
        <v>7</v>
      </c>
      <c r="B13" s="105" t="s">
        <v>410</v>
      </c>
      <c r="C13" s="199">
        <v>35265</v>
      </c>
      <c r="D13" s="200">
        <v>11540</v>
      </c>
      <c r="E13" s="199">
        <v>0</v>
      </c>
      <c r="F13" s="188">
        <v>0</v>
      </c>
      <c r="G13" s="188">
        <v>23725</v>
      </c>
      <c r="H13" s="188">
        <v>0</v>
      </c>
      <c r="I13" s="195"/>
      <c r="J13" s="98">
        <f t="shared" si="2"/>
        <v>67.27633631078973</v>
      </c>
      <c r="K13" s="98">
        <f t="shared" si="1"/>
        <v>0</v>
      </c>
      <c r="L13" s="188"/>
      <c r="M13" s="196">
        <v>22</v>
      </c>
    </row>
    <row r="14" spans="1:13" ht="24.75" customHeight="1">
      <c r="A14" s="9">
        <v>8</v>
      </c>
      <c r="B14" s="105" t="s">
        <v>59</v>
      </c>
      <c r="C14" s="286">
        <v>54730</v>
      </c>
      <c r="D14" s="290">
        <v>8282</v>
      </c>
      <c r="E14" s="286">
        <v>3046</v>
      </c>
      <c r="F14" s="290">
        <v>21812</v>
      </c>
      <c r="G14" s="290">
        <v>49968</v>
      </c>
      <c r="H14" s="290">
        <v>49174</v>
      </c>
      <c r="I14" s="195">
        <f t="shared" si="0"/>
        <v>7.1608667104399215</v>
      </c>
      <c r="J14" s="98">
        <f t="shared" si="2"/>
        <v>91.29910469577928</v>
      </c>
      <c r="K14" s="98">
        <f t="shared" si="1"/>
        <v>98.41098302913865</v>
      </c>
      <c r="L14" s="188">
        <v>20</v>
      </c>
      <c r="M14" s="196">
        <v>22</v>
      </c>
    </row>
    <row r="15" spans="1:13" ht="24.75" customHeight="1">
      <c r="A15" s="9">
        <v>9</v>
      </c>
      <c r="B15" s="105" t="s">
        <v>79</v>
      </c>
      <c r="C15" s="188">
        <v>20890</v>
      </c>
      <c r="D15" s="188">
        <v>14022</v>
      </c>
      <c r="E15" s="188">
        <v>9150</v>
      </c>
      <c r="F15" s="188">
        <v>32940</v>
      </c>
      <c r="G15" s="188">
        <v>13250</v>
      </c>
      <c r="H15" s="188">
        <v>12625</v>
      </c>
      <c r="I15" s="195">
        <f t="shared" si="0"/>
        <v>3.6</v>
      </c>
      <c r="J15" s="98">
        <f t="shared" si="2"/>
        <v>63.42747726184778</v>
      </c>
      <c r="K15" s="98">
        <f t="shared" si="1"/>
        <v>95.28301886792453</v>
      </c>
      <c r="L15" s="188">
        <v>40</v>
      </c>
      <c r="M15" s="196">
        <v>22</v>
      </c>
    </row>
    <row r="16" spans="1:13" ht="24.75" customHeight="1">
      <c r="A16" s="9">
        <v>10</v>
      </c>
      <c r="B16" s="105" t="s">
        <v>62</v>
      </c>
      <c r="C16" s="188">
        <v>24893</v>
      </c>
      <c r="D16" s="189">
        <v>11221</v>
      </c>
      <c r="E16" s="188">
        <v>7882</v>
      </c>
      <c r="F16" s="188">
        <v>58513</v>
      </c>
      <c r="G16" s="188">
        <v>21554</v>
      </c>
      <c r="H16" s="188">
        <v>15940</v>
      </c>
      <c r="I16" s="195">
        <f t="shared" si="0"/>
        <v>7.423623445825933</v>
      </c>
      <c r="J16" s="98">
        <f t="shared" si="2"/>
        <v>86.5865906078014</v>
      </c>
      <c r="K16" s="98">
        <f t="shared" si="1"/>
        <v>73.95379047972534</v>
      </c>
      <c r="L16" s="188">
        <v>40</v>
      </c>
      <c r="M16" s="196">
        <v>22</v>
      </c>
    </row>
    <row r="17" spans="1:13" ht="24.75" customHeight="1">
      <c r="A17" s="9">
        <v>11</v>
      </c>
      <c r="B17" s="105" t="s">
        <v>77</v>
      </c>
      <c r="C17" s="188">
        <v>16459</v>
      </c>
      <c r="D17" s="189">
        <v>10833</v>
      </c>
      <c r="E17" s="188">
        <v>10833</v>
      </c>
      <c r="F17" s="188">
        <v>42248</v>
      </c>
      <c r="G17" s="188">
        <v>11920</v>
      </c>
      <c r="H17" s="188">
        <v>11920</v>
      </c>
      <c r="I17" s="195">
        <f t="shared" si="0"/>
        <v>3.8999353826271577</v>
      </c>
      <c r="J17" s="98">
        <f t="shared" si="2"/>
        <v>72.42238289081962</v>
      </c>
      <c r="K17" s="98">
        <f t="shared" si="1"/>
        <v>100</v>
      </c>
      <c r="L17" s="188">
        <v>40</v>
      </c>
      <c r="M17" s="196">
        <v>22</v>
      </c>
    </row>
    <row r="18" spans="1:13" ht="30" customHeight="1">
      <c r="A18" s="9">
        <v>12</v>
      </c>
      <c r="B18" s="105" t="s">
        <v>74</v>
      </c>
      <c r="C18" s="259">
        <v>921</v>
      </c>
      <c r="D18" s="258">
        <v>837</v>
      </c>
      <c r="E18" s="259">
        <v>0</v>
      </c>
      <c r="F18" s="258">
        <v>0</v>
      </c>
      <c r="G18" s="258">
        <v>0</v>
      </c>
      <c r="H18" s="258">
        <v>0</v>
      </c>
      <c r="I18" s="195"/>
      <c r="J18" s="98">
        <f t="shared" si="2"/>
        <v>0</v>
      </c>
      <c r="K18" s="98"/>
      <c r="L18" s="188"/>
      <c r="M18" s="196"/>
    </row>
    <row r="19" spans="1:13" ht="24.75" customHeight="1">
      <c r="A19" s="10">
        <v>13</v>
      </c>
      <c r="B19" s="127" t="s">
        <v>78</v>
      </c>
      <c r="C19" s="199">
        <v>12112</v>
      </c>
      <c r="D19" s="200">
        <v>5574</v>
      </c>
      <c r="E19" s="199">
        <v>3745</v>
      </c>
      <c r="F19" s="199">
        <v>37528</v>
      </c>
      <c r="G19" s="190">
        <v>9703</v>
      </c>
      <c r="H19" s="199">
        <v>5653</v>
      </c>
      <c r="I19" s="195">
        <f t="shared" si="0"/>
        <v>10.02082777036048</v>
      </c>
      <c r="J19" s="98">
        <f t="shared" si="2"/>
        <v>80.11063408190225</v>
      </c>
      <c r="K19" s="98">
        <f t="shared" si="1"/>
        <v>58.26033185612697</v>
      </c>
      <c r="L19" s="188">
        <v>35</v>
      </c>
      <c r="M19" s="196">
        <v>22</v>
      </c>
    </row>
    <row r="20" spans="1:13" ht="36.75" customHeight="1" thickBot="1">
      <c r="A20" s="38">
        <v>14</v>
      </c>
      <c r="B20" s="128" t="s">
        <v>409</v>
      </c>
      <c r="C20" s="201">
        <v>3145</v>
      </c>
      <c r="D20" s="377">
        <v>768</v>
      </c>
      <c r="E20" s="201">
        <v>768</v>
      </c>
      <c r="F20" s="201">
        <v>5376</v>
      </c>
      <c r="G20" s="201">
        <v>3145</v>
      </c>
      <c r="H20" s="201">
        <v>3145</v>
      </c>
      <c r="I20" s="202">
        <f t="shared" si="0"/>
        <v>7</v>
      </c>
      <c r="J20" s="99">
        <f t="shared" si="2"/>
        <v>100</v>
      </c>
      <c r="K20" s="98">
        <f t="shared" si="1"/>
        <v>100</v>
      </c>
      <c r="L20" s="199"/>
      <c r="M20" s="203"/>
    </row>
    <row r="21" spans="1:13" ht="26.25" customHeight="1" thickBot="1" thickTop="1">
      <c r="A21" s="653" t="s">
        <v>52</v>
      </c>
      <c r="B21" s="664"/>
      <c r="C21" s="94">
        <f aca="true" t="shared" si="3" ref="C21:H21">SUM(C7:C20)</f>
        <v>987634</v>
      </c>
      <c r="D21" s="94">
        <f t="shared" si="3"/>
        <v>443863</v>
      </c>
      <c r="E21" s="94">
        <f t="shared" si="3"/>
        <v>157989</v>
      </c>
      <c r="F21" s="204">
        <f t="shared" si="3"/>
        <v>2508857</v>
      </c>
      <c r="G21" s="94">
        <f t="shared" si="3"/>
        <v>706263</v>
      </c>
      <c r="H21" s="94">
        <f t="shared" si="3"/>
        <v>512071</v>
      </c>
      <c r="I21" s="89">
        <f t="shared" si="0"/>
        <v>15.879947338105817</v>
      </c>
      <c r="J21" s="89">
        <f t="shared" si="2"/>
        <v>71.51060008059666</v>
      </c>
      <c r="K21" s="89">
        <f t="shared" si="1"/>
        <v>72.50429372627477</v>
      </c>
      <c r="L21" s="207"/>
      <c r="M21" s="208"/>
    </row>
    <row r="22" spans="1:13" s="39" customFormat="1" ht="21.75" customHeight="1">
      <c r="A22" s="645" t="s">
        <v>446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</row>
  </sheetData>
  <mergeCells count="18">
    <mergeCell ref="A22:M22"/>
    <mergeCell ref="I4:I5"/>
    <mergeCell ref="A4:A5"/>
    <mergeCell ref="B4:B5"/>
    <mergeCell ref="C4:C5"/>
    <mergeCell ref="D4:D5"/>
    <mergeCell ref="E4:E5"/>
    <mergeCell ref="F4:F5"/>
    <mergeCell ref="G4:G5"/>
    <mergeCell ref="H4:H5"/>
    <mergeCell ref="A21:B21"/>
    <mergeCell ref="L3:M3"/>
    <mergeCell ref="A1:M1"/>
    <mergeCell ref="J4:J5"/>
    <mergeCell ref="K4:K5"/>
    <mergeCell ref="L4:L5"/>
    <mergeCell ref="M4:M5"/>
    <mergeCell ref="A2:I2"/>
  </mergeCells>
  <printOptions horizontalCentered="1"/>
  <pageMargins left="0.5905511811023623" right="0" top="0.5511811023622047" bottom="0" header="0.1968503937007874" footer="0.1968503937007874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workbookViewId="0" topLeftCell="A1">
      <selection activeCell="H4" sqref="H4:H5"/>
    </sheetView>
  </sheetViews>
  <sheetFormatPr defaultColWidth="9.140625" defaultRowHeight="12.75"/>
  <cols>
    <col min="1" max="1" width="3.8515625" style="6" customWidth="1"/>
    <col min="2" max="2" width="24.00390625" style="6" customWidth="1"/>
    <col min="3" max="3" width="8.421875" style="6" customWidth="1"/>
    <col min="4" max="4" width="7.7109375" style="6" customWidth="1"/>
    <col min="5" max="5" width="10.7109375" style="6" customWidth="1"/>
    <col min="6" max="6" width="8.7109375" style="6" customWidth="1"/>
    <col min="7" max="7" width="7.7109375" style="6" customWidth="1"/>
    <col min="8" max="8" width="11.421875" style="6" customWidth="1"/>
    <col min="9" max="9" width="8.421875" style="6" customWidth="1"/>
    <col min="10" max="10" width="9.140625" style="6" customWidth="1"/>
    <col min="11" max="11" width="10.421875" style="6" customWidth="1"/>
    <col min="12" max="12" width="9.140625" style="6" customWidth="1"/>
    <col min="13" max="13" width="10.57421875" style="6" customWidth="1"/>
    <col min="14" max="16384" width="9.140625" style="6" customWidth="1"/>
  </cols>
  <sheetData>
    <row r="1" spans="1:13" s="5" customFormat="1" ht="27.75" customHeight="1">
      <c r="A1" s="607" t="s">
        <v>553</v>
      </c>
      <c r="B1" s="687"/>
      <c r="C1" s="687"/>
      <c r="D1" s="687"/>
      <c r="E1" s="687"/>
      <c r="F1" s="687"/>
      <c r="G1" s="687"/>
      <c r="H1" s="687"/>
      <c r="I1" s="687"/>
      <c r="J1" s="767"/>
      <c r="K1" s="767"/>
      <c r="L1" s="767"/>
      <c r="M1" s="767"/>
    </row>
    <row r="2" spans="1:13" s="5" customFormat="1" ht="12.75" customHeight="1">
      <c r="A2" s="643" t="s">
        <v>96</v>
      </c>
      <c r="B2" s="644"/>
      <c r="C2" s="644"/>
      <c r="D2" s="644"/>
      <c r="E2" s="644"/>
      <c r="F2" s="644"/>
      <c r="G2" s="644"/>
      <c r="H2" s="644"/>
      <c r="I2" s="644"/>
      <c r="J2" s="767"/>
      <c r="K2" s="767"/>
      <c r="L2" s="767"/>
      <c r="M2" s="767"/>
    </row>
    <row r="3" spans="1:13" ht="9.75" customHeight="1" thickBot="1">
      <c r="A3" s="52"/>
      <c r="B3" s="53"/>
      <c r="C3" s="53"/>
      <c r="D3" s="53"/>
      <c r="E3" s="53"/>
      <c r="F3" s="53"/>
      <c r="G3" s="53"/>
      <c r="H3" s="53"/>
      <c r="I3" s="4"/>
      <c r="L3" s="747" t="s">
        <v>275</v>
      </c>
      <c r="M3" s="747"/>
    </row>
    <row r="4" spans="1:13" ht="39.75" customHeight="1">
      <c r="A4" s="749" t="s">
        <v>149</v>
      </c>
      <c r="B4" s="751" t="s">
        <v>151</v>
      </c>
      <c r="C4" s="768" t="s">
        <v>289</v>
      </c>
      <c r="D4" s="768" t="s">
        <v>112</v>
      </c>
      <c r="E4" s="770" t="s">
        <v>290</v>
      </c>
      <c r="F4" s="770" t="s">
        <v>116</v>
      </c>
      <c r="G4" s="768" t="s">
        <v>291</v>
      </c>
      <c r="H4" s="770" t="s">
        <v>292</v>
      </c>
      <c r="I4" s="770" t="s">
        <v>113</v>
      </c>
      <c r="J4" s="770" t="s">
        <v>293</v>
      </c>
      <c r="K4" s="770" t="s">
        <v>294</v>
      </c>
      <c r="L4" s="770" t="s">
        <v>114</v>
      </c>
      <c r="M4" s="774" t="s">
        <v>115</v>
      </c>
    </row>
    <row r="5" spans="1:13" ht="87" customHeight="1" thickBot="1">
      <c r="A5" s="750"/>
      <c r="B5" s="752"/>
      <c r="C5" s="769"/>
      <c r="D5" s="773"/>
      <c r="E5" s="772"/>
      <c r="F5" s="772"/>
      <c r="G5" s="769"/>
      <c r="H5" s="771"/>
      <c r="I5" s="772"/>
      <c r="J5" s="772"/>
      <c r="K5" s="583"/>
      <c r="L5" s="772"/>
      <c r="M5" s="775"/>
    </row>
    <row r="6" spans="1:13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7">
        <v>12</v>
      </c>
    </row>
    <row r="7" spans="1:13" ht="24.75" customHeight="1" thickTop="1">
      <c r="A7" s="8">
        <v>1</v>
      </c>
      <c r="B7" s="107" t="s">
        <v>81</v>
      </c>
      <c r="C7" s="188">
        <v>447409</v>
      </c>
      <c r="D7" s="189">
        <v>254586</v>
      </c>
      <c r="E7" s="188">
        <v>14909</v>
      </c>
      <c r="F7" s="190">
        <v>232432</v>
      </c>
      <c r="G7" s="191">
        <v>222641</v>
      </c>
      <c r="H7" s="188">
        <v>64469</v>
      </c>
      <c r="I7" s="192">
        <f aca="true" t="shared" si="0" ref="I7:I17">F7/E7</f>
        <v>15.590046280770006</v>
      </c>
      <c r="J7" s="97">
        <f>G7/C7*100</f>
        <v>49.76229803155502</v>
      </c>
      <c r="K7" s="98">
        <f aca="true" t="shared" si="1" ref="K7:K17">H7/G7*100</f>
        <v>28.956481510593285</v>
      </c>
      <c r="L7" s="193">
        <v>20</v>
      </c>
      <c r="M7" s="194">
        <v>22</v>
      </c>
    </row>
    <row r="8" spans="1:13" ht="30" customHeight="1">
      <c r="A8" s="9">
        <v>2</v>
      </c>
      <c r="B8" s="105" t="s">
        <v>82</v>
      </c>
      <c r="C8" s="188">
        <v>98655</v>
      </c>
      <c r="D8" s="189">
        <v>36047</v>
      </c>
      <c r="E8" s="188">
        <v>11448</v>
      </c>
      <c r="F8" s="188">
        <v>286251</v>
      </c>
      <c r="G8" s="188">
        <v>34352</v>
      </c>
      <c r="H8" s="188">
        <v>34352</v>
      </c>
      <c r="I8" s="195">
        <f t="shared" si="0"/>
        <v>25.00445492662474</v>
      </c>
      <c r="J8" s="98">
        <f aca="true" t="shared" si="2" ref="J8:J17">G8/C8*100</f>
        <v>34.82033348537834</v>
      </c>
      <c r="K8" s="98">
        <f t="shared" si="1"/>
        <v>100</v>
      </c>
      <c r="L8" s="188">
        <v>40</v>
      </c>
      <c r="M8" s="196">
        <v>22</v>
      </c>
    </row>
    <row r="9" spans="1:13" ht="23.25" customHeight="1">
      <c r="A9" s="9">
        <v>3</v>
      </c>
      <c r="B9" s="106" t="s">
        <v>53</v>
      </c>
      <c r="C9" s="188">
        <v>88495</v>
      </c>
      <c r="D9" s="189">
        <v>37469</v>
      </c>
      <c r="E9" s="188">
        <v>7716</v>
      </c>
      <c r="F9" s="188">
        <v>127534</v>
      </c>
      <c r="G9" s="188">
        <v>33200</v>
      </c>
      <c r="H9" s="188">
        <v>16500</v>
      </c>
      <c r="I9" s="195">
        <f t="shared" si="0"/>
        <v>16.528512182477968</v>
      </c>
      <c r="J9" s="98">
        <f t="shared" si="2"/>
        <v>37.51624385558506</v>
      </c>
      <c r="K9" s="98">
        <f t="shared" si="1"/>
        <v>49.6987951807229</v>
      </c>
      <c r="L9" s="188">
        <v>40</v>
      </c>
      <c r="M9" s="196">
        <v>22</v>
      </c>
    </row>
    <row r="10" spans="1:13" ht="23.25" customHeight="1">
      <c r="A10" s="9">
        <v>4</v>
      </c>
      <c r="B10" s="106" t="s">
        <v>54</v>
      </c>
      <c r="C10" s="188">
        <v>61649</v>
      </c>
      <c r="D10" s="188">
        <v>38635</v>
      </c>
      <c r="E10" s="188">
        <v>12985</v>
      </c>
      <c r="F10" s="188">
        <v>207808</v>
      </c>
      <c r="G10" s="188">
        <v>24654</v>
      </c>
      <c r="H10" s="188">
        <v>17688</v>
      </c>
      <c r="I10" s="195">
        <f t="shared" si="0"/>
        <v>16.00369657296881</v>
      </c>
      <c r="J10" s="98">
        <f t="shared" si="2"/>
        <v>39.99091631656636</v>
      </c>
      <c r="K10" s="98">
        <f t="shared" si="1"/>
        <v>71.7449501095157</v>
      </c>
      <c r="L10" s="188">
        <v>40</v>
      </c>
      <c r="M10" s="196">
        <v>22</v>
      </c>
    </row>
    <row r="11" spans="1:13" ht="23.25" customHeight="1">
      <c r="A11" s="9">
        <v>5</v>
      </c>
      <c r="B11" s="105" t="s">
        <v>55</v>
      </c>
      <c r="C11" s="188">
        <v>33455</v>
      </c>
      <c r="D11" s="197">
        <v>8990</v>
      </c>
      <c r="E11" s="198">
        <v>3096</v>
      </c>
      <c r="F11" s="188">
        <v>124614</v>
      </c>
      <c r="G11" s="188">
        <v>9531</v>
      </c>
      <c r="H11" s="198">
        <v>5945</v>
      </c>
      <c r="I11" s="195">
        <f t="shared" si="0"/>
        <v>40.25</v>
      </c>
      <c r="J11" s="98">
        <f t="shared" si="2"/>
        <v>28.489015094903603</v>
      </c>
      <c r="K11" s="98">
        <f t="shared" si="1"/>
        <v>62.37540656804113</v>
      </c>
      <c r="L11" s="188">
        <v>25</v>
      </c>
      <c r="M11" s="196">
        <v>22</v>
      </c>
    </row>
    <row r="12" spans="1:13" ht="37.5" customHeight="1">
      <c r="A12" s="9">
        <v>6</v>
      </c>
      <c r="B12" s="105" t="s">
        <v>66</v>
      </c>
      <c r="C12" s="188">
        <v>13389</v>
      </c>
      <c r="D12" s="189">
        <v>4014</v>
      </c>
      <c r="E12" s="188">
        <v>1687</v>
      </c>
      <c r="F12" s="188">
        <v>7080</v>
      </c>
      <c r="G12" s="188">
        <v>5138</v>
      </c>
      <c r="H12" s="188">
        <v>4467</v>
      </c>
      <c r="I12" s="195">
        <f t="shared" si="0"/>
        <v>4.196799051570836</v>
      </c>
      <c r="J12" s="98">
        <f t="shared" si="2"/>
        <v>38.374785271491525</v>
      </c>
      <c r="K12" s="98">
        <f t="shared" si="1"/>
        <v>86.94044375243286</v>
      </c>
      <c r="L12" s="188">
        <v>40</v>
      </c>
      <c r="M12" s="196">
        <v>22</v>
      </c>
    </row>
    <row r="13" spans="1:13" ht="30" customHeight="1">
      <c r="A13" s="9">
        <v>7</v>
      </c>
      <c r="B13" s="105" t="s">
        <v>83</v>
      </c>
      <c r="C13" s="188">
        <v>38273</v>
      </c>
      <c r="D13" s="189">
        <v>23804</v>
      </c>
      <c r="E13" s="188">
        <v>7932</v>
      </c>
      <c r="F13" s="188">
        <v>119028</v>
      </c>
      <c r="G13" s="188">
        <v>22401</v>
      </c>
      <c r="H13" s="188">
        <v>0</v>
      </c>
      <c r="I13" s="195">
        <f t="shared" si="0"/>
        <v>15.006051437216339</v>
      </c>
      <c r="J13" s="98">
        <f t="shared" si="2"/>
        <v>58.52951166618765</v>
      </c>
      <c r="K13" s="98">
        <f t="shared" si="1"/>
        <v>0</v>
      </c>
      <c r="L13" s="188">
        <v>30</v>
      </c>
      <c r="M13" s="196">
        <v>22</v>
      </c>
    </row>
    <row r="14" spans="1:13" ht="30.75" customHeight="1">
      <c r="A14" s="9">
        <v>8</v>
      </c>
      <c r="B14" s="105" t="s">
        <v>117</v>
      </c>
      <c r="C14" s="199">
        <v>71830</v>
      </c>
      <c r="D14" s="200">
        <v>57464</v>
      </c>
      <c r="E14" s="199">
        <v>0</v>
      </c>
      <c r="F14" s="188">
        <v>0</v>
      </c>
      <c r="G14" s="188">
        <v>0</v>
      </c>
      <c r="H14" s="188">
        <v>0</v>
      </c>
      <c r="I14" s="195"/>
      <c r="J14" s="98">
        <f t="shared" si="2"/>
        <v>0</v>
      </c>
      <c r="K14" s="98"/>
      <c r="L14" s="188"/>
      <c r="M14" s="196"/>
    </row>
    <row r="15" spans="1:13" ht="27.75" customHeight="1">
      <c r="A15" s="9">
        <v>9</v>
      </c>
      <c r="B15" s="105" t="s">
        <v>57</v>
      </c>
      <c r="C15" s="188">
        <v>75168</v>
      </c>
      <c r="D15" s="188">
        <v>52296</v>
      </c>
      <c r="E15" s="188">
        <v>14008</v>
      </c>
      <c r="F15" s="188">
        <v>112064</v>
      </c>
      <c r="G15" s="188">
        <v>19911</v>
      </c>
      <c r="H15" s="188">
        <v>17980</v>
      </c>
      <c r="I15" s="195">
        <f t="shared" si="0"/>
        <v>8</v>
      </c>
      <c r="J15" s="98">
        <f t="shared" si="2"/>
        <v>26.488665389527462</v>
      </c>
      <c r="K15" s="98">
        <f t="shared" si="1"/>
        <v>90.30184320225001</v>
      </c>
      <c r="L15" s="188">
        <v>32</v>
      </c>
      <c r="M15" s="196">
        <v>22</v>
      </c>
    </row>
    <row r="16" spans="1:13" ht="30" customHeight="1" thickBot="1">
      <c r="A16" s="38">
        <v>10</v>
      </c>
      <c r="B16" s="105" t="s">
        <v>118</v>
      </c>
      <c r="C16" s="188">
        <v>92612</v>
      </c>
      <c r="D16" s="189">
        <v>21684</v>
      </c>
      <c r="E16" s="188">
        <v>17312</v>
      </c>
      <c r="F16" s="201">
        <v>268336</v>
      </c>
      <c r="G16" s="201">
        <v>77927</v>
      </c>
      <c r="H16" s="188">
        <v>77927</v>
      </c>
      <c r="I16" s="202">
        <f t="shared" si="0"/>
        <v>15.5</v>
      </c>
      <c r="J16" s="99">
        <f t="shared" si="2"/>
        <v>84.14352351747074</v>
      </c>
      <c r="K16" s="99">
        <f t="shared" si="1"/>
        <v>100</v>
      </c>
      <c r="L16" s="199">
        <v>38</v>
      </c>
      <c r="M16" s="203">
        <v>26</v>
      </c>
    </row>
    <row r="17" spans="1:13" ht="37.5" customHeight="1" thickBot="1" thickTop="1">
      <c r="A17" s="653" t="s">
        <v>52</v>
      </c>
      <c r="B17" s="664"/>
      <c r="C17" s="94">
        <f aca="true" t="shared" si="3" ref="C17:H17">SUM(C7:C16)</f>
        <v>1020935</v>
      </c>
      <c r="D17" s="94">
        <f t="shared" si="3"/>
        <v>534989</v>
      </c>
      <c r="E17" s="94">
        <f t="shared" si="3"/>
        <v>91093</v>
      </c>
      <c r="F17" s="204">
        <f t="shared" si="3"/>
        <v>1485147</v>
      </c>
      <c r="G17" s="204">
        <f t="shared" si="3"/>
        <v>449755</v>
      </c>
      <c r="H17" s="94">
        <f t="shared" si="3"/>
        <v>239328</v>
      </c>
      <c r="I17" s="89">
        <f t="shared" si="0"/>
        <v>16.303634746907008</v>
      </c>
      <c r="J17" s="89">
        <f t="shared" si="2"/>
        <v>44.05324530944673</v>
      </c>
      <c r="K17" s="89">
        <f t="shared" si="1"/>
        <v>53.21297150670921</v>
      </c>
      <c r="L17" s="94"/>
      <c r="M17" s="205"/>
    </row>
    <row r="18" spans="1:13" s="118" customFormat="1" ht="13.5" customHeight="1">
      <c r="A18" s="645" t="s">
        <v>527</v>
      </c>
      <c r="B18" s="645"/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</row>
    <row r="19" ht="10.5" customHeight="1"/>
  </sheetData>
  <mergeCells count="18">
    <mergeCell ref="A18:M18"/>
    <mergeCell ref="K4:K5"/>
    <mergeCell ref="L4:L5"/>
    <mergeCell ref="M4:M5"/>
    <mergeCell ref="A17:B17"/>
    <mergeCell ref="A4:A5"/>
    <mergeCell ref="B4:B5"/>
    <mergeCell ref="C4:C5"/>
    <mergeCell ref="A1:M1"/>
    <mergeCell ref="L3:M3"/>
    <mergeCell ref="G4:G5"/>
    <mergeCell ref="H4:H5"/>
    <mergeCell ref="I4:I5"/>
    <mergeCell ref="J4:J5"/>
    <mergeCell ref="A2:M2"/>
    <mergeCell ref="D4:D5"/>
    <mergeCell ref="E4:E5"/>
    <mergeCell ref="F4:F5"/>
  </mergeCells>
  <printOptions horizontalCentered="1"/>
  <pageMargins left="0.5511811023622047" right="0.35433070866141736" top="0.7480314960629921" bottom="0.5905511811023623" header="0.5118110236220472" footer="0.5118110236220472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G4" sqref="G4:G5"/>
    </sheetView>
  </sheetViews>
  <sheetFormatPr defaultColWidth="9.140625" defaultRowHeight="12.75"/>
  <cols>
    <col min="1" max="1" width="3.421875" style="6" customWidth="1"/>
    <col min="2" max="2" width="27.7109375" style="6" customWidth="1"/>
    <col min="3" max="3" width="7.8515625" style="6" customWidth="1"/>
    <col min="4" max="4" width="8.140625" style="6" customWidth="1"/>
    <col min="5" max="5" width="10.57421875" style="6" customWidth="1"/>
    <col min="6" max="6" width="8.8515625" style="6" customWidth="1"/>
    <col min="7" max="7" width="8.28125" style="6" customWidth="1"/>
    <col min="8" max="8" width="10.421875" style="6" customWidth="1"/>
    <col min="9" max="9" width="8.8515625" style="6" customWidth="1"/>
    <col min="10" max="10" width="9.57421875" style="6" customWidth="1"/>
    <col min="11" max="11" width="10.8515625" style="6" customWidth="1"/>
    <col min="12" max="12" width="8.7109375" style="6" customWidth="1"/>
    <col min="13" max="13" width="11.00390625" style="6" customWidth="1"/>
    <col min="14" max="16384" width="9.140625" style="6" customWidth="1"/>
  </cols>
  <sheetData>
    <row r="1" spans="1:13" s="5" customFormat="1" ht="32.25" customHeight="1">
      <c r="A1" s="607" t="s">
        <v>554</v>
      </c>
      <c r="B1" s="687"/>
      <c r="C1" s="687"/>
      <c r="D1" s="687"/>
      <c r="E1" s="687"/>
      <c r="F1" s="687"/>
      <c r="G1" s="687"/>
      <c r="H1" s="687"/>
      <c r="I1" s="687"/>
      <c r="J1" s="767"/>
      <c r="K1" s="767"/>
      <c r="L1" s="767"/>
      <c r="M1" s="767"/>
    </row>
    <row r="2" spans="1:13" s="5" customFormat="1" ht="13.5" customHeight="1">
      <c r="A2" s="643" t="s">
        <v>413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</row>
    <row r="3" spans="1:13" ht="12" customHeight="1" thickBot="1">
      <c r="A3" s="52"/>
      <c r="B3" s="53"/>
      <c r="C3" s="53"/>
      <c r="D3" s="53"/>
      <c r="E3" s="53"/>
      <c r="F3" s="53"/>
      <c r="G3" s="53"/>
      <c r="H3" s="53"/>
      <c r="I3" s="4"/>
      <c r="L3" s="747" t="s">
        <v>401</v>
      </c>
      <c r="M3" s="747"/>
    </row>
    <row r="4" spans="1:13" ht="39.75" customHeight="1">
      <c r="A4" s="577" t="s">
        <v>149</v>
      </c>
      <c r="B4" s="751" t="s">
        <v>151</v>
      </c>
      <c r="C4" s="768" t="s">
        <v>42</v>
      </c>
      <c r="D4" s="768" t="s">
        <v>41</v>
      </c>
      <c r="E4" s="770" t="s">
        <v>290</v>
      </c>
      <c r="F4" s="770" t="s">
        <v>116</v>
      </c>
      <c r="G4" s="768" t="s">
        <v>40</v>
      </c>
      <c r="H4" s="770" t="s">
        <v>292</v>
      </c>
      <c r="I4" s="770" t="s">
        <v>113</v>
      </c>
      <c r="J4" s="770" t="s">
        <v>293</v>
      </c>
      <c r="K4" s="770" t="s">
        <v>294</v>
      </c>
      <c r="L4" s="770" t="s">
        <v>114</v>
      </c>
      <c r="M4" s="774" t="s">
        <v>115</v>
      </c>
    </row>
    <row r="5" spans="1:13" ht="87.75" customHeight="1" thickBot="1">
      <c r="A5" s="578"/>
      <c r="B5" s="752"/>
      <c r="C5" s="769"/>
      <c r="D5" s="773"/>
      <c r="E5" s="772"/>
      <c r="F5" s="772"/>
      <c r="G5" s="769"/>
      <c r="H5" s="771"/>
      <c r="I5" s="772"/>
      <c r="J5" s="772"/>
      <c r="K5" s="583"/>
      <c r="L5" s="772"/>
      <c r="M5" s="775"/>
    </row>
    <row r="6" spans="1:13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7">
        <v>12</v>
      </c>
    </row>
    <row r="7" spans="1:13" ht="24" customHeight="1" thickTop="1">
      <c r="A7" s="9">
        <v>1</v>
      </c>
      <c r="B7" s="105" t="s">
        <v>82</v>
      </c>
      <c r="C7" s="193">
        <v>36063</v>
      </c>
      <c r="D7" s="378">
        <v>18915</v>
      </c>
      <c r="E7" s="193">
        <v>6925</v>
      </c>
      <c r="F7" s="191">
        <v>7116</v>
      </c>
      <c r="G7" s="191">
        <v>21590</v>
      </c>
      <c r="H7" s="193">
        <v>21590</v>
      </c>
      <c r="I7" s="192">
        <f aca="true" t="shared" si="0" ref="I7:I16">F7/E7</f>
        <v>1.027581227436823</v>
      </c>
      <c r="J7" s="97">
        <f>G7/C7*100</f>
        <v>59.86745417741175</v>
      </c>
      <c r="K7" s="97">
        <f>H7/G7*100</f>
        <v>100</v>
      </c>
      <c r="L7" s="193">
        <v>40</v>
      </c>
      <c r="M7" s="194">
        <v>22</v>
      </c>
    </row>
    <row r="8" spans="1:13" ht="22.5" customHeight="1">
      <c r="A8" s="9">
        <v>2</v>
      </c>
      <c r="B8" s="106" t="s">
        <v>53</v>
      </c>
      <c r="C8" s="188">
        <v>13995</v>
      </c>
      <c r="D8" s="189">
        <v>10318</v>
      </c>
      <c r="E8" s="188">
        <v>0</v>
      </c>
      <c r="F8" s="188">
        <v>0</v>
      </c>
      <c r="G8" s="188">
        <v>0</v>
      </c>
      <c r="H8" s="188">
        <v>0</v>
      </c>
      <c r="I8" s="195"/>
      <c r="J8" s="98">
        <f aca="true" t="shared" si="1" ref="J8:J16">G8/C8*100</f>
        <v>0</v>
      </c>
      <c r="K8" s="98"/>
      <c r="L8" s="188">
        <v>40</v>
      </c>
      <c r="M8" s="196"/>
    </row>
    <row r="9" spans="1:13" ht="22.5" customHeight="1">
      <c r="A9" s="9">
        <v>3</v>
      </c>
      <c r="B9" s="106" t="s">
        <v>54</v>
      </c>
      <c r="C9" s="188">
        <v>8589</v>
      </c>
      <c r="D9" s="188">
        <v>7250</v>
      </c>
      <c r="E9" s="188">
        <v>0</v>
      </c>
      <c r="F9" s="188">
        <v>0</v>
      </c>
      <c r="G9" s="188">
        <v>0</v>
      </c>
      <c r="H9" s="188">
        <v>0</v>
      </c>
      <c r="I9" s="195"/>
      <c r="J9" s="98">
        <f t="shared" si="1"/>
        <v>0</v>
      </c>
      <c r="K9" s="98"/>
      <c r="L9" s="188">
        <v>40</v>
      </c>
      <c r="M9" s="196"/>
    </row>
    <row r="10" spans="1:13" ht="34.5" customHeight="1">
      <c r="A10" s="9">
        <v>4</v>
      </c>
      <c r="B10" s="105" t="s">
        <v>117</v>
      </c>
      <c r="C10" s="199">
        <v>78060</v>
      </c>
      <c r="D10" s="200">
        <v>48397</v>
      </c>
      <c r="E10" s="199">
        <v>0</v>
      </c>
      <c r="F10" s="188">
        <v>0</v>
      </c>
      <c r="G10" s="188">
        <v>0</v>
      </c>
      <c r="H10" s="188">
        <v>0</v>
      </c>
      <c r="I10" s="195"/>
      <c r="J10" s="98">
        <f t="shared" si="1"/>
        <v>0</v>
      </c>
      <c r="K10" s="98"/>
      <c r="L10" s="188"/>
      <c r="M10" s="196"/>
    </row>
    <row r="11" spans="1:13" ht="22.5" customHeight="1">
      <c r="A11" s="9">
        <v>5</v>
      </c>
      <c r="B11" s="105" t="s">
        <v>57</v>
      </c>
      <c r="C11" s="188">
        <v>84503</v>
      </c>
      <c r="D11" s="188">
        <v>58524</v>
      </c>
      <c r="E11" s="188">
        <v>19100</v>
      </c>
      <c r="F11" s="188">
        <v>229200</v>
      </c>
      <c r="G11" s="188">
        <v>29968</v>
      </c>
      <c r="H11" s="188">
        <v>27001</v>
      </c>
      <c r="I11" s="195">
        <f t="shared" si="0"/>
        <v>12</v>
      </c>
      <c r="J11" s="98">
        <f t="shared" si="1"/>
        <v>35.46382968652001</v>
      </c>
      <c r="K11" s="98">
        <f aca="true" t="shared" si="2" ref="K11:K16">H11/G11*100</f>
        <v>90.09943940202884</v>
      </c>
      <c r="L11" s="188">
        <v>32</v>
      </c>
      <c r="M11" s="196">
        <v>22</v>
      </c>
    </row>
    <row r="12" spans="1:13" ht="36.75" customHeight="1">
      <c r="A12" s="9">
        <v>6</v>
      </c>
      <c r="B12" s="105" t="s">
        <v>76</v>
      </c>
      <c r="C12" s="188">
        <v>19745</v>
      </c>
      <c r="D12" s="188">
        <v>3950</v>
      </c>
      <c r="E12" s="188">
        <v>0</v>
      </c>
      <c r="F12" s="190">
        <v>0</v>
      </c>
      <c r="G12" s="190">
        <v>0</v>
      </c>
      <c r="H12" s="188">
        <v>0</v>
      </c>
      <c r="I12" s="195"/>
      <c r="J12" s="98">
        <f t="shared" si="1"/>
        <v>0</v>
      </c>
      <c r="K12" s="98"/>
      <c r="L12" s="188"/>
      <c r="M12" s="196"/>
    </row>
    <row r="13" spans="1:13" ht="37.5" customHeight="1">
      <c r="A13" s="9">
        <v>7</v>
      </c>
      <c r="B13" s="105" t="s">
        <v>119</v>
      </c>
      <c r="C13" s="188">
        <v>11238</v>
      </c>
      <c r="D13" s="188">
        <v>2700</v>
      </c>
      <c r="E13" s="188">
        <v>2400</v>
      </c>
      <c r="F13" s="188">
        <v>33600</v>
      </c>
      <c r="G13" s="188">
        <v>10110</v>
      </c>
      <c r="H13" s="188">
        <v>0</v>
      </c>
      <c r="I13" s="195">
        <f t="shared" si="0"/>
        <v>14</v>
      </c>
      <c r="J13" s="98">
        <f t="shared" si="1"/>
        <v>89.96262680192206</v>
      </c>
      <c r="K13" s="98">
        <f t="shared" si="2"/>
        <v>0</v>
      </c>
      <c r="L13" s="188">
        <v>40</v>
      </c>
      <c r="M13" s="196">
        <v>22</v>
      </c>
    </row>
    <row r="14" spans="1:13" ht="45.75" customHeight="1">
      <c r="A14" s="9">
        <v>8</v>
      </c>
      <c r="B14" s="105" t="s">
        <v>121</v>
      </c>
      <c r="C14" s="188">
        <v>2114</v>
      </c>
      <c r="D14" s="188">
        <v>1659</v>
      </c>
      <c r="E14" s="188">
        <v>646</v>
      </c>
      <c r="F14" s="188">
        <v>20672</v>
      </c>
      <c r="G14" s="188">
        <v>646</v>
      </c>
      <c r="H14" s="188">
        <v>646</v>
      </c>
      <c r="I14" s="195">
        <f t="shared" si="0"/>
        <v>32</v>
      </c>
      <c r="J14" s="98">
        <f t="shared" si="1"/>
        <v>30.558183538315987</v>
      </c>
      <c r="K14" s="98">
        <f t="shared" si="2"/>
        <v>100</v>
      </c>
      <c r="L14" s="188">
        <v>14</v>
      </c>
      <c r="M14" s="196">
        <v>1</v>
      </c>
    </row>
    <row r="15" spans="1:13" ht="22.5" customHeight="1" thickBot="1">
      <c r="A15" s="38">
        <v>9</v>
      </c>
      <c r="B15" s="105" t="s">
        <v>61</v>
      </c>
      <c r="C15" s="259">
        <v>2718</v>
      </c>
      <c r="D15" s="258">
        <v>731</v>
      </c>
      <c r="E15" s="259">
        <v>661</v>
      </c>
      <c r="F15" s="258">
        <v>21930</v>
      </c>
      <c r="G15" s="258">
        <v>2718</v>
      </c>
      <c r="H15" s="258">
        <v>2718</v>
      </c>
      <c r="I15" s="202">
        <f t="shared" si="0"/>
        <v>33.17700453857791</v>
      </c>
      <c r="J15" s="99">
        <f t="shared" si="1"/>
        <v>100</v>
      </c>
      <c r="K15" s="99">
        <f t="shared" si="2"/>
        <v>100</v>
      </c>
      <c r="L15" s="201">
        <v>15</v>
      </c>
      <c r="M15" s="379">
        <v>22</v>
      </c>
    </row>
    <row r="16" spans="1:13" ht="30" customHeight="1" thickBot="1" thickTop="1">
      <c r="A16" s="653" t="s">
        <v>52</v>
      </c>
      <c r="B16" s="664"/>
      <c r="C16" s="94">
        <f aca="true" t="shared" si="3" ref="C16:H16">SUM(C7:C15)</f>
        <v>257025</v>
      </c>
      <c r="D16" s="94">
        <f t="shared" si="3"/>
        <v>152444</v>
      </c>
      <c r="E16" s="94">
        <f t="shared" si="3"/>
        <v>29732</v>
      </c>
      <c r="F16" s="94">
        <f t="shared" si="3"/>
        <v>312518</v>
      </c>
      <c r="G16" s="94">
        <f t="shared" si="3"/>
        <v>65032</v>
      </c>
      <c r="H16" s="94">
        <f t="shared" si="3"/>
        <v>51955</v>
      </c>
      <c r="I16" s="89">
        <f t="shared" si="0"/>
        <v>10.511166420018835</v>
      </c>
      <c r="J16" s="89">
        <f t="shared" si="1"/>
        <v>25.301818889213113</v>
      </c>
      <c r="K16" s="89">
        <f t="shared" si="2"/>
        <v>79.89143806126215</v>
      </c>
      <c r="L16" s="207"/>
      <c r="M16" s="208"/>
    </row>
    <row r="17" spans="1:13" s="56" customFormat="1" ht="33" customHeight="1">
      <c r="A17" s="645" t="s">
        <v>528</v>
      </c>
      <c r="B17" s="645"/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</row>
  </sheetData>
  <mergeCells count="18">
    <mergeCell ref="A17:M17"/>
    <mergeCell ref="K4:K5"/>
    <mergeCell ref="L4:L5"/>
    <mergeCell ref="M4:M5"/>
    <mergeCell ref="D4:D5"/>
    <mergeCell ref="E4:E5"/>
    <mergeCell ref="F4:F5"/>
    <mergeCell ref="G4:G5"/>
    <mergeCell ref="A16:B16"/>
    <mergeCell ref="A4:A5"/>
    <mergeCell ref="A1:M1"/>
    <mergeCell ref="L3:M3"/>
    <mergeCell ref="H4:H5"/>
    <mergeCell ref="I4:I5"/>
    <mergeCell ref="J4:J5"/>
    <mergeCell ref="A2:M2"/>
    <mergeCell ref="B4:B5"/>
    <mergeCell ref="C4:C5"/>
  </mergeCells>
  <printOptions horizontalCentered="1"/>
  <pageMargins left="0.3937007874015748" right="0.2755905511811024" top="0.9448818897637796" bottom="0.3937007874015748" header="0.5118110236220472" footer="0.5118110236220472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4">
      <selection activeCell="I13" sqref="I13"/>
    </sheetView>
  </sheetViews>
  <sheetFormatPr defaultColWidth="9.140625" defaultRowHeight="12.75"/>
  <cols>
    <col min="1" max="1" width="4.00390625" style="6" customWidth="1"/>
    <col min="2" max="2" width="25.7109375" style="6" customWidth="1"/>
    <col min="3" max="3" width="7.140625" style="6" customWidth="1"/>
    <col min="4" max="4" width="8.00390625" style="6" customWidth="1"/>
    <col min="5" max="5" width="10.00390625" style="6" customWidth="1"/>
    <col min="6" max="6" width="7.7109375" style="6" customWidth="1"/>
    <col min="7" max="7" width="7.140625" style="6" customWidth="1"/>
    <col min="8" max="8" width="10.421875" style="6" customWidth="1"/>
    <col min="9" max="9" width="8.57421875" style="6" customWidth="1"/>
    <col min="10" max="10" width="9.57421875" style="6" customWidth="1"/>
    <col min="11" max="11" width="10.421875" style="6" customWidth="1"/>
    <col min="12" max="12" width="8.57421875" style="6" customWidth="1"/>
    <col min="13" max="13" width="10.7109375" style="6" customWidth="1"/>
    <col min="14" max="16384" width="9.140625" style="6" customWidth="1"/>
  </cols>
  <sheetData>
    <row r="1" spans="1:13" s="5" customFormat="1" ht="33.75" customHeight="1">
      <c r="A1" s="607" t="s">
        <v>555</v>
      </c>
      <c r="B1" s="687"/>
      <c r="C1" s="687"/>
      <c r="D1" s="687"/>
      <c r="E1" s="687"/>
      <c r="F1" s="687"/>
      <c r="G1" s="687"/>
      <c r="H1" s="687"/>
      <c r="I1" s="687"/>
      <c r="J1" s="767"/>
      <c r="K1" s="767"/>
      <c r="L1" s="767"/>
      <c r="M1" s="767"/>
    </row>
    <row r="2" spans="1:9" s="5" customFormat="1" ht="16.5" customHeight="1">
      <c r="A2" s="643" t="s">
        <v>295</v>
      </c>
      <c r="B2" s="644"/>
      <c r="C2" s="644"/>
      <c r="D2" s="644"/>
      <c r="E2" s="644"/>
      <c r="F2" s="644"/>
      <c r="G2" s="644"/>
      <c r="H2" s="644"/>
      <c r="I2" s="644"/>
    </row>
    <row r="3" spans="1:13" ht="12" customHeight="1" thickBot="1">
      <c r="A3" s="52"/>
      <c r="B3" s="53"/>
      <c r="C3" s="53"/>
      <c r="D3" s="53"/>
      <c r="E3" s="53"/>
      <c r="F3" s="53"/>
      <c r="G3" s="53"/>
      <c r="H3" s="53"/>
      <c r="I3" s="4"/>
      <c r="L3" s="747" t="s">
        <v>187</v>
      </c>
      <c r="M3" s="748"/>
    </row>
    <row r="4" spans="1:13" ht="39.75" customHeight="1">
      <c r="A4" s="749" t="s">
        <v>149</v>
      </c>
      <c r="B4" s="751" t="s">
        <v>151</v>
      </c>
      <c r="C4" s="768" t="s">
        <v>289</v>
      </c>
      <c r="D4" s="768" t="s">
        <v>112</v>
      </c>
      <c r="E4" s="770" t="s">
        <v>290</v>
      </c>
      <c r="F4" s="770" t="s">
        <v>116</v>
      </c>
      <c r="G4" s="768" t="s">
        <v>291</v>
      </c>
      <c r="H4" s="770" t="s">
        <v>292</v>
      </c>
      <c r="I4" s="770" t="s">
        <v>113</v>
      </c>
      <c r="J4" s="770" t="s">
        <v>293</v>
      </c>
      <c r="K4" s="770" t="s">
        <v>294</v>
      </c>
      <c r="L4" s="770" t="s">
        <v>114</v>
      </c>
      <c r="M4" s="774" t="s">
        <v>115</v>
      </c>
    </row>
    <row r="5" spans="1:13" ht="93.75" customHeight="1" thickBot="1">
      <c r="A5" s="750"/>
      <c r="B5" s="752"/>
      <c r="C5" s="769"/>
      <c r="D5" s="773"/>
      <c r="E5" s="772"/>
      <c r="F5" s="772"/>
      <c r="G5" s="769"/>
      <c r="H5" s="771"/>
      <c r="I5" s="772"/>
      <c r="J5" s="772"/>
      <c r="K5" s="583"/>
      <c r="L5" s="772"/>
      <c r="M5" s="775"/>
    </row>
    <row r="6" spans="1:13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206">
        <v>9</v>
      </c>
      <c r="K6" s="35">
        <v>10</v>
      </c>
      <c r="L6" s="206">
        <v>11</v>
      </c>
      <c r="M6" s="210">
        <v>12</v>
      </c>
    </row>
    <row r="7" spans="1:13" ht="27" customHeight="1" thickTop="1">
      <c r="A7" s="8">
        <v>1</v>
      </c>
      <c r="B7" s="104" t="s">
        <v>120</v>
      </c>
      <c r="C7" s="191">
        <v>90106</v>
      </c>
      <c r="D7" s="190">
        <v>47654</v>
      </c>
      <c r="E7" s="190">
        <v>0</v>
      </c>
      <c r="F7" s="190">
        <v>0</v>
      </c>
      <c r="G7" s="190">
        <v>42452</v>
      </c>
      <c r="H7" s="190"/>
      <c r="I7" s="195"/>
      <c r="J7" s="97">
        <f>G7/C7*100</f>
        <v>47.11339977359999</v>
      </c>
      <c r="K7" s="289"/>
      <c r="L7" s="193"/>
      <c r="M7" s="194"/>
    </row>
    <row r="8" spans="1:13" ht="31.5" customHeight="1">
      <c r="A8" s="9">
        <v>2</v>
      </c>
      <c r="B8" s="105" t="s">
        <v>82</v>
      </c>
      <c r="C8" s="188">
        <v>28138</v>
      </c>
      <c r="D8" s="188">
        <v>5036</v>
      </c>
      <c r="E8" s="188">
        <v>3237</v>
      </c>
      <c r="F8" s="188">
        <v>8435</v>
      </c>
      <c r="G8" s="188">
        <v>9185</v>
      </c>
      <c r="H8" s="188">
        <v>5795</v>
      </c>
      <c r="I8" s="195">
        <f aca="true" t="shared" si="0" ref="I8:I14">F8/E8</f>
        <v>2.605807846771702</v>
      </c>
      <c r="J8" s="98">
        <f aca="true" t="shared" si="1" ref="J8:J14">G8/C8*100</f>
        <v>32.64268960125098</v>
      </c>
      <c r="K8" s="98">
        <f aca="true" t="shared" si="2" ref="K8:K14">H8/G8*100</f>
        <v>63.09199782253675</v>
      </c>
      <c r="L8" s="188">
        <v>40</v>
      </c>
      <c r="M8" s="196">
        <v>22</v>
      </c>
    </row>
    <row r="9" spans="1:13" ht="24" customHeight="1">
      <c r="A9" s="9">
        <v>3</v>
      </c>
      <c r="B9" s="106" t="s">
        <v>53</v>
      </c>
      <c r="C9" s="188">
        <v>15855</v>
      </c>
      <c r="D9" s="189">
        <v>3142</v>
      </c>
      <c r="E9" s="188">
        <v>1160</v>
      </c>
      <c r="F9" s="188">
        <v>3821</v>
      </c>
      <c r="G9" s="188">
        <v>4361</v>
      </c>
      <c r="H9" s="188">
        <v>3754</v>
      </c>
      <c r="I9" s="195">
        <f t="shared" si="0"/>
        <v>3.293965517241379</v>
      </c>
      <c r="J9" s="98">
        <f t="shared" si="1"/>
        <v>27.50551876379691</v>
      </c>
      <c r="K9" s="98">
        <f t="shared" si="2"/>
        <v>86.08117404265076</v>
      </c>
      <c r="L9" s="188">
        <v>40</v>
      </c>
      <c r="M9" s="196">
        <v>22</v>
      </c>
    </row>
    <row r="10" spans="1:13" ht="21.75" customHeight="1">
      <c r="A10" s="9">
        <v>4</v>
      </c>
      <c r="B10" s="106" t="s">
        <v>54</v>
      </c>
      <c r="C10" s="188">
        <v>8885</v>
      </c>
      <c r="D10" s="188">
        <v>4054</v>
      </c>
      <c r="E10" s="188">
        <v>3118</v>
      </c>
      <c r="F10" s="188">
        <v>13230</v>
      </c>
      <c r="G10" s="188">
        <v>4989</v>
      </c>
      <c r="H10" s="188">
        <v>4439</v>
      </c>
      <c r="I10" s="195">
        <f t="shared" si="0"/>
        <v>4.243104554201411</v>
      </c>
      <c r="J10" s="98">
        <f t="shared" si="1"/>
        <v>56.15081598199212</v>
      </c>
      <c r="K10" s="98">
        <f t="shared" si="2"/>
        <v>88.97574664261376</v>
      </c>
      <c r="L10" s="188">
        <v>40</v>
      </c>
      <c r="M10" s="196">
        <v>22</v>
      </c>
    </row>
    <row r="11" spans="1:13" ht="32.25" customHeight="1">
      <c r="A11" s="9">
        <v>5</v>
      </c>
      <c r="B11" s="105" t="s">
        <v>117</v>
      </c>
      <c r="C11" s="199">
        <v>19614</v>
      </c>
      <c r="D11" s="200">
        <v>16260</v>
      </c>
      <c r="E11" s="199">
        <v>0</v>
      </c>
      <c r="F11" s="188">
        <v>0</v>
      </c>
      <c r="G11" s="188">
        <v>0</v>
      </c>
      <c r="H11" s="188"/>
      <c r="I11" s="195"/>
      <c r="J11" s="98">
        <f t="shared" si="1"/>
        <v>0</v>
      </c>
      <c r="K11" s="98"/>
      <c r="L11" s="188"/>
      <c r="M11" s="196"/>
    </row>
    <row r="12" spans="1:13" ht="31.5" customHeight="1">
      <c r="A12" s="9">
        <v>6</v>
      </c>
      <c r="B12" s="105" t="s">
        <v>83</v>
      </c>
      <c r="C12" s="188">
        <v>8498</v>
      </c>
      <c r="D12" s="189">
        <v>3913</v>
      </c>
      <c r="E12" s="188">
        <v>0</v>
      </c>
      <c r="F12" s="199">
        <v>0</v>
      </c>
      <c r="G12" s="199">
        <v>4585</v>
      </c>
      <c r="H12" s="188"/>
      <c r="I12" s="195"/>
      <c r="J12" s="98">
        <f t="shared" si="1"/>
        <v>53.95387149917627</v>
      </c>
      <c r="K12" s="98"/>
      <c r="L12" s="188"/>
      <c r="M12" s="196">
        <v>22</v>
      </c>
    </row>
    <row r="13" spans="1:13" ht="24.75" customHeight="1" thickBot="1">
      <c r="A13" s="38">
        <v>7</v>
      </c>
      <c r="B13" s="107" t="s">
        <v>56</v>
      </c>
      <c r="C13" s="258">
        <v>79238</v>
      </c>
      <c r="D13" s="258">
        <v>30996</v>
      </c>
      <c r="E13" s="300">
        <v>0</v>
      </c>
      <c r="F13" s="306">
        <v>0</v>
      </c>
      <c r="G13" s="306">
        <v>0</v>
      </c>
      <c r="H13" s="290"/>
      <c r="I13" s="195"/>
      <c r="J13" s="99">
        <f t="shared" si="1"/>
        <v>0</v>
      </c>
      <c r="K13" s="98"/>
      <c r="L13" s="201"/>
      <c r="M13" s="379"/>
    </row>
    <row r="14" spans="1:13" ht="39.75" customHeight="1" thickBot="1" thickTop="1">
      <c r="A14" s="653" t="s">
        <v>52</v>
      </c>
      <c r="B14" s="664"/>
      <c r="C14" s="94">
        <f aca="true" t="shared" si="3" ref="C14:H14">SUM(C7:C13)</f>
        <v>250334</v>
      </c>
      <c r="D14" s="94">
        <f t="shared" si="3"/>
        <v>111055</v>
      </c>
      <c r="E14" s="204">
        <f t="shared" si="3"/>
        <v>7515</v>
      </c>
      <c r="F14" s="204">
        <f t="shared" si="3"/>
        <v>25486</v>
      </c>
      <c r="G14" s="204">
        <f t="shared" si="3"/>
        <v>65572</v>
      </c>
      <c r="H14" s="94">
        <f t="shared" si="3"/>
        <v>13988</v>
      </c>
      <c r="I14" s="89">
        <f t="shared" si="0"/>
        <v>3.391350632069195</v>
      </c>
      <c r="J14" s="89">
        <f t="shared" si="1"/>
        <v>26.193805076417902</v>
      </c>
      <c r="K14" s="89">
        <f t="shared" si="2"/>
        <v>21.332275971451228</v>
      </c>
      <c r="L14" s="204"/>
      <c r="M14" s="209"/>
    </row>
    <row r="15" spans="1:13" ht="39.75" customHeight="1">
      <c r="A15" s="645" t="s">
        <v>529</v>
      </c>
      <c r="B15" s="645"/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</row>
  </sheetData>
  <mergeCells count="18">
    <mergeCell ref="A14:B14"/>
    <mergeCell ref="A2:I2"/>
    <mergeCell ref="A4:A5"/>
    <mergeCell ref="B4:B5"/>
    <mergeCell ref="C4:C5"/>
    <mergeCell ref="D4:D5"/>
    <mergeCell ref="E4:E5"/>
    <mergeCell ref="F4:F5"/>
    <mergeCell ref="A15:M15"/>
    <mergeCell ref="A1:M1"/>
    <mergeCell ref="K4:K5"/>
    <mergeCell ref="L4:L5"/>
    <mergeCell ref="M4:M5"/>
    <mergeCell ref="L3:M3"/>
    <mergeCell ref="G4:G5"/>
    <mergeCell ref="H4:H5"/>
    <mergeCell ref="I4:I5"/>
    <mergeCell ref="J4:J5"/>
  </mergeCells>
  <printOptions horizontalCentered="1"/>
  <pageMargins left="0.7480314960629921" right="0.35433070866141736" top="0.9448818897637796" bottom="0.3937007874015748" header="0.5118110236220472" footer="0.5118110236220472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7">
      <selection activeCell="D14" sqref="D14:H14"/>
    </sheetView>
  </sheetViews>
  <sheetFormatPr defaultColWidth="9.140625" defaultRowHeight="12.75"/>
  <cols>
    <col min="1" max="1" width="3.00390625" style="6" customWidth="1"/>
    <col min="2" max="2" width="18.8515625" style="6" customWidth="1"/>
    <col min="3" max="4" width="8.28125" style="6" customWidth="1"/>
    <col min="5" max="5" width="10.57421875" style="6" customWidth="1"/>
    <col min="6" max="6" width="9.28125" style="6" customWidth="1"/>
    <col min="7" max="7" width="9.7109375" style="6" customWidth="1"/>
    <col min="8" max="8" width="11.140625" style="6" customWidth="1"/>
    <col min="9" max="9" width="8.7109375" style="6" customWidth="1"/>
    <col min="10" max="10" width="9.57421875" style="6" customWidth="1"/>
    <col min="11" max="11" width="10.421875" style="6" customWidth="1"/>
    <col min="12" max="12" width="7.8515625" style="6" customWidth="1"/>
    <col min="13" max="13" width="11.140625" style="6" customWidth="1"/>
    <col min="14" max="16384" width="9.140625" style="6" customWidth="1"/>
  </cols>
  <sheetData>
    <row r="1" spans="1:13" s="5" customFormat="1" ht="33.75" customHeight="1">
      <c r="A1" s="607" t="s">
        <v>555</v>
      </c>
      <c r="B1" s="687"/>
      <c r="C1" s="687"/>
      <c r="D1" s="687"/>
      <c r="E1" s="687"/>
      <c r="F1" s="687"/>
      <c r="G1" s="687"/>
      <c r="H1" s="687"/>
      <c r="I1" s="687"/>
      <c r="J1" s="767"/>
      <c r="K1" s="767"/>
      <c r="L1" s="767"/>
      <c r="M1" s="767"/>
    </row>
    <row r="2" spans="1:9" s="5" customFormat="1" ht="12" customHeight="1">
      <c r="A2" s="605" t="s">
        <v>296</v>
      </c>
      <c r="B2" s="782"/>
      <c r="C2" s="782"/>
      <c r="D2" s="782"/>
      <c r="E2" s="782"/>
      <c r="F2" s="782"/>
      <c r="G2" s="782"/>
      <c r="H2" s="782"/>
      <c r="I2" s="782"/>
    </row>
    <row r="3" spans="1:13" ht="13.5" customHeight="1" thickBot="1">
      <c r="A3" s="52"/>
      <c r="B3" s="52"/>
      <c r="C3" s="52"/>
      <c r="D3" s="52"/>
      <c r="E3" s="52"/>
      <c r="F3" s="52"/>
      <c r="G3" s="52"/>
      <c r="H3" s="52"/>
      <c r="I3" s="211"/>
      <c r="L3" s="747" t="s">
        <v>221</v>
      </c>
      <c r="M3" s="747"/>
    </row>
    <row r="4" spans="1:13" ht="36.75" customHeight="1">
      <c r="A4" s="749" t="s">
        <v>149</v>
      </c>
      <c r="B4" s="751" t="s">
        <v>151</v>
      </c>
      <c r="C4" s="768" t="s">
        <v>289</v>
      </c>
      <c r="D4" s="768" t="s">
        <v>112</v>
      </c>
      <c r="E4" s="770" t="s">
        <v>290</v>
      </c>
      <c r="F4" s="770" t="s">
        <v>116</v>
      </c>
      <c r="G4" s="768" t="s">
        <v>291</v>
      </c>
      <c r="H4" s="770" t="s">
        <v>292</v>
      </c>
      <c r="I4" s="770" t="s">
        <v>113</v>
      </c>
      <c r="J4" s="770" t="s">
        <v>293</v>
      </c>
      <c r="K4" s="770" t="s">
        <v>294</v>
      </c>
      <c r="L4" s="770" t="s">
        <v>114</v>
      </c>
      <c r="M4" s="774" t="s">
        <v>115</v>
      </c>
    </row>
    <row r="5" spans="1:13" ht="101.25" customHeight="1" thickBot="1">
      <c r="A5" s="750"/>
      <c r="B5" s="752"/>
      <c r="C5" s="780"/>
      <c r="D5" s="783"/>
      <c r="E5" s="778"/>
      <c r="F5" s="778"/>
      <c r="G5" s="780"/>
      <c r="H5" s="781"/>
      <c r="I5" s="778"/>
      <c r="J5" s="778"/>
      <c r="K5" s="784"/>
      <c r="L5" s="778"/>
      <c r="M5" s="779"/>
    </row>
    <row r="6" spans="1:13" s="41" customFormat="1" ht="9.75" customHeight="1" thickBot="1" thickTop="1">
      <c r="A6" s="34">
        <v>0</v>
      </c>
      <c r="B6" s="44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7">
        <v>12</v>
      </c>
    </row>
    <row r="7" spans="1:13" ht="30" customHeight="1" thickTop="1">
      <c r="A7" s="8">
        <v>1</v>
      </c>
      <c r="B7" s="14" t="s">
        <v>185</v>
      </c>
      <c r="C7" s="307">
        <v>17103</v>
      </c>
      <c r="D7" s="190">
        <v>2391</v>
      </c>
      <c r="E7" s="190">
        <v>0</v>
      </c>
      <c r="F7" s="190">
        <v>0</v>
      </c>
      <c r="G7" s="190">
        <v>14711</v>
      </c>
      <c r="H7" s="190"/>
      <c r="I7" s="380"/>
      <c r="J7" s="97">
        <f>G7/C7*100</f>
        <v>86.01414956440391</v>
      </c>
      <c r="K7" s="98"/>
      <c r="L7" s="381">
        <v>20</v>
      </c>
      <c r="M7" s="382"/>
    </row>
    <row r="8" spans="1:13" ht="30" customHeight="1">
      <c r="A8" s="9">
        <v>2</v>
      </c>
      <c r="B8" s="74" t="s">
        <v>82</v>
      </c>
      <c r="C8" s="188">
        <v>17391</v>
      </c>
      <c r="D8" s="189">
        <v>1599</v>
      </c>
      <c r="E8" s="188">
        <v>1290</v>
      </c>
      <c r="F8" s="188">
        <v>34107</v>
      </c>
      <c r="G8" s="188">
        <v>16184</v>
      </c>
      <c r="H8" s="188">
        <v>16184</v>
      </c>
      <c r="I8" s="380">
        <f>F8/E8</f>
        <v>26.43953488372093</v>
      </c>
      <c r="J8" s="98">
        <f aca="true" t="shared" si="0" ref="J8:J14">G8/C8*100</f>
        <v>93.0596285434995</v>
      </c>
      <c r="K8" s="98">
        <f aca="true" t="shared" si="1" ref="K8:K14">H8/G8*100</f>
        <v>100</v>
      </c>
      <c r="L8" s="258">
        <v>40</v>
      </c>
      <c r="M8" s="376">
        <v>22</v>
      </c>
    </row>
    <row r="9" spans="1:13" ht="30" customHeight="1">
      <c r="A9" s="9">
        <v>3</v>
      </c>
      <c r="B9" s="74" t="s">
        <v>186</v>
      </c>
      <c r="C9" s="188">
        <v>1210</v>
      </c>
      <c r="D9" s="189">
        <v>567</v>
      </c>
      <c r="E9" s="188">
        <v>0</v>
      </c>
      <c r="F9" s="188">
        <v>0</v>
      </c>
      <c r="G9" s="188">
        <v>0</v>
      </c>
      <c r="H9" s="188"/>
      <c r="I9" s="380"/>
      <c r="J9" s="98">
        <f t="shared" si="0"/>
        <v>0</v>
      </c>
      <c r="K9" s="98"/>
      <c r="L9" s="258"/>
      <c r="M9" s="376"/>
    </row>
    <row r="10" spans="1:13" ht="30" customHeight="1">
      <c r="A10" s="9">
        <v>4</v>
      </c>
      <c r="B10" s="74" t="s">
        <v>556</v>
      </c>
      <c r="C10" s="199">
        <v>33114</v>
      </c>
      <c r="D10" s="200">
        <v>1</v>
      </c>
      <c r="E10" s="199">
        <v>0</v>
      </c>
      <c r="F10" s="188">
        <v>0</v>
      </c>
      <c r="G10" s="188">
        <v>0</v>
      </c>
      <c r="H10" s="188"/>
      <c r="I10" s="380"/>
      <c r="J10" s="98">
        <f t="shared" si="0"/>
        <v>0</v>
      </c>
      <c r="K10" s="98"/>
      <c r="L10" s="258">
        <v>36</v>
      </c>
      <c r="M10" s="376"/>
    </row>
    <row r="11" spans="1:13" ht="40.5" customHeight="1">
      <c r="A11" s="9">
        <v>5</v>
      </c>
      <c r="B11" s="74" t="s">
        <v>72</v>
      </c>
      <c r="C11" s="199">
        <v>29330</v>
      </c>
      <c r="D11" s="200">
        <v>354</v>
      </c>
      <c r="E11" s="199">
        <v>0</v>
      </c>
      <c r="F11" s="188">
        <v>0</v>
      </c>
      <c r="G11" s="188">
        <v>27776</v>
      </c>
      <c r="H11" s="188">
        <v>24930</v>
      </c>
      <c r="I11" s="380"/>
      <c r="J11" s="98">
        <f t="shared" si="0"/>
        <v>94.70167064439141</v>
      </c>
      <c r="K11" s="98">
        <f t="shared" si="1"/>
        <v>89.75374423963135</v>
      </c>
      <c r="L11" s="258">
        <v>40</v>
      </c>
      <c r="M11" s="376">
        <v>22</v>
      </c>
    </row>
    <row r="12" spans="1:13" ht="30.75" customHeight="1">
      <c r="A12" s="9">
        <v>6</v>
      </c>
      <c r="B12" s="74" t="s">
        <v>58</v>
      </c>
      <c r="C12" s="188">
        <v>55855</v>
      </c>
      <c r="D12" s="189">
        <v>7188</v>
      </c>
      <c r="E12" s="188">
        <v>1955</v>
      </c>
      <c r="F12" s="188">
        <v>13341</v>
      </c>
      <c r="G12" s="188">
        <v>26265</v>
      </c>
      <c r="H12" s="188">
        <v>26247</v>
      </c>
      <c r="I12" s="380">
        <f>F12/E12</f>
        <v>6.824040920716112</v>
      </c>
      <c r="J12" s="98">
        <f t="shared" si="0"/>
        <v>47.02354310267658</v>
      </c>
      <c r="K12" s="98">
        <f t="shared" si="1"/>
        <v>99.93146773272416</v>
      </c>
      <c r="L12" s="258">
        <v>35</v>
      </c>
      <c r="M12" s="376">
        <v>22</v>
      </c>
    </row>
    <row r="13" spans="1:13" ht="53.25" customHeight="1" thickBot="1">
      <c r="A13" s="38">
        <v>7</v>
      </c>
      <c r="B13" s="243" t="s">
        <v>371</v>
      </c>
      <c r="C13" s="201">
        <v>529</v>
      </c>
      <c r="D13" s="377">
        <v>281</v>
      </c>
      <c r="E13" s="201">
        <v>281</v>
      </c>
      <c r="F13" s="201">
        <v>7025</v>
      </c>
      <c r="G13" s="201">
        <v>529</v>
      </c>
      <c r="H13" s="201">
        <v>529</v>
      </c>
      <c r="I13" s="383">
        <f>F13/E13</f>
        <v>25</v>
      </c>
      <c r="J13" s="99">
        <f>G13/C13*100</f>
        <v>100</v>
      </c>
      <c r="K13" s="99">
        <f>H13/G13*100</f>
        <v>100</v>
      </c>
      <c r="L13" s="306">
        <v>7</v>
      </c>
      <c r="M13" s="384">
        <v>4</v>
      </c>
    </row>
    <row r="14" spans="1:13" ht="39.75" customHeight="1" thickBot="1" thickTop="1">
      <c r="A14" s="776" t="s">
        <v>52</v>
      </c>
      <c r="B14" s="777"/>
      <c r="C14" s="204">
        <f aca="true" t="shared" si="2" ref="C14:H14">SUM(C7:C13)</f>
        <v>154532</v>
      </c>
      <c r="D14" s="204">
        <f t="shared" si="2"/>
        <v>12381</v>
      </c>
      <c r="E14" s="204">
        <f t="shared" si="2"/>
        <v>3526</v>
      </c>
      <c r="F14" s="204">
        <f t="shared" si="2"/>
        <v>54473</v>
      </c>
      <c r="G14" s="204">
        <f t="shared" si="2"/>
        <v>85465</v>
      </c>
      <c r="H14" s="204">
        <f t="shared" si="2"/>
        <v>67890</v>
      </c>
      <c r="I14" s="93">
        <f>F14/E14</f>
        <v>15.44895065229722</v>
      </c>
      <c r="J14" s="93">
        <f t="shared" si="0"/>
        <v>55.30569720187405</v>
      </c>
      <c r="K14" s="93">
        <f t="shared" si="1"/>
        <v>79.4360264435734</v>
      </c>
      <c r="L14" s="241"/>
      <c r="M14" s="242"/>
    </row>
    <row r="15" spans="1:13" s="56" customFormat="1" ht="30" customHeight="1">
      <c r="A15" s="645" t="s">
        <v>530</v>
      </c>
      <c r="B15" s="645"/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</row>
    <row r="16" spans="1:9" ht="13.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3.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3.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3.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3.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3.5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18">
    <mergeCell ref="A1:M1"/>
    <mergeCell ref="L3:M3"/>
    <mergeCell ref="A2:I2"/>
    <mergeCell ref="A4:A5"/>
    <mergeCell ref="B4:B5"/>
    <mergeCell ref="C4:C5"/>
    <mergeCell ref="D4:D5"/>
    <mergeCell ref="E4:E5"/>
    <mergeCell ref="J4:J5"/>
    <mergeCell ref="K4:K5"/>
    <mergeCell ref="A14:B14"/>
    <mergeCell ref="A15:M15"/>
    <mergeCell ref="L4:L5"/>
    <mergeCell ref="M4:M5"/>
    <mergeCell ref="F4:F5"/>
    <mergeCell ref="G4:G5"/>
    <mergeCell ref="H4:H5"/>
    <mergeCell ref="I4:I5"/>
  </mergeCells>
  <printOptions horizontalCentered="1"/>
  <pageMargins left="0.35433070866141736" right="0.35433070866141736" top="0.9448818897637796" bottom="0.3937007874015748" header="0.5118110236220472" footer="0.5118110236220472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H3" sqref="H3:H4"/>
    </sheetView>
  </sheetViews>
  <sheetFormatPr defaultColWidth="9.140625" defaultRowHeight="12.75"/>
  <cols>
    <col min="1" max="1" width="3.57421875" style="6" customWidth="1"/>
    <col min="2" max="2" width="30.57421875" style="6" customWidth="1"/>
    <col min="3" max="3" width="10.8515625" style="6" customWidth="1"/>
    <col min="4" max="4" width="10.140625" style="6" customWidth="1"/>
    <col min="5" max="5" width="11.00390625" style="6" customWidth="1"/>
    <col min="6" max="6" width="11.421875" style="6" customWidth="1"/>
    <col min="7" max="7" width="10.57421875" style="6" customWidth="1"/>
    <col min="8" max="8" width="12.28125" style="6" customWidth="1"/>
    <col min="9" max="16384" width="9.140625" style="6" customWidth="1"/>
  </cols>
  <sheetData>
    <row r="1" spans="1:8" ht="33" customHeight="1">
      <c r="A1" s="607" t="s">
        <v>21</v>
      </c>
      <c r="B1" s="607"/>
      <c r="C1" s="607"/>
      <c r="D1" s="607"/>
      <c r="E1" s="607"/>
      <c r="F1" s="607"/>
      <c r="G1" s="607"/>
      <c r="H1" s="767"/>
    </row>
    <row r="2" spans="1:8" ht="8.25" customHeight="1" thickBot="1">
      <c r="A2" s="52"/>
      <c r="B2" s="54"/>
      <c r="C2" s="33"/>
      <c r="D2" s="33"/>
      <c r="E2" s="33"/>
      <c r="F2" s="52"/>
      <c r="G2" s="4"/>
      <c r="H2" s="25" t="s">
        <v>260</v>
      </c>
    </row>
    <row r="3" spans="1:8" ht="45.75" customHeight="1">
      <c r="A3" s="759" t="s">
        <v>64</v>
      </c>
      <c r="B3" s="761" t="s">
        <v>143</v>
      </c>
      <c r="C3" s="755" t="s">
        <v>321</v>
      </c>
      <c r="D3" s="755" t="s">
        <v>139</v>
      </c>
      <c r="E3" s="755" t="s">
        <v>322</v>
      </c>
      <c r="F3" s="755" t="s">
        <v>50</v>
      </c>
      <c r="G3" s="755" t="s">
        <v>51</v>
      </c>
      <c r="H3" s="757" t="s">
        <v>323</v>
      </c>
    </row>
    <row r="4" spans="1:8" ht="60.75" customHeight="1" thickBot="1">
      <c r="A4" s="760"/>
      <c r="B4" s="762"/>
      <c r="C4" s="756"/>
      <c r="D4" s="756"/>
      <c r="E4" s="785"/>
      <c r="F4" s="756"/>
      <c r="G4" s="756"/>
      <c r="H4" s="786"/>
    </row>
    <row r="5" spans="1:8" s="41" customFormat="1" ht="9.75" customHeight="1" thickBot="1" thickTop="1">
      <c r="A5" s="34">
        <v>0</v>
      </c>
      <c r="B5" s="44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7">
        <v>7</v>
      </c>
    </row>
    <row r="6" spans="1:8" ht="19.5" customHeight="1" thickTop="1">
      <c r="A6" s="8">
        <v>1</v>
      </c>
      <c r="B6" s="494" t="s">
        <v>81</v>
      </c>
      <c r="C6" s="259" t="s">
        <v>541</v>
      </c>
      <c r="D6" s="259">
        <v>651</v>
      </c>
      <c r="E6" s="259">
        <v>5886</v>
      </c>
      <c r="F6" s="258">
        <v>4607</v>
      </c>
      <c r="G6" s="289">
        <f>F6/E6*100</f>
        <v>78.27047230716956</v>
      </c>
      <c r="H6" s="382">
        <v>444</v>
      </c>
    </row>
    <row r="7" spans="1:8" ht="19.5" customHeight="1">
      <c r="A7" s="9">
        <v>2</v>
      </c>
      <c r="B7" s="496" t="s">
        <v>82</v>
      </c>
      <c r="C7" s="259" t="s">
        <v>541</v>
      </c>
      <c r="D7" s="259">
        <v>56</v>
      </c>
      <c r="E7" s="259">
        <v>869</v>
      </c>
      <c r="F7" s="258">
        <v>826</v>
      </c>
      <c r="G7" s="289">
        <f aca="true" t="shared" si="0" ref="G7:G31">F7/E7*100</f>
        <v>95.0517836593786</v>
      </c>
      <c r="H7" s="376">
        <v>45</v>
      </c>
    </row>
    <row r="8" spans="1:8" ht="19.5" customHeight="1">
      <c r="A8" s="9">
        <v>3</v>
      </c>
      <c r="B8" s="495" t="s">
        <v>53</v>
      </c>
      <c r="C8" s="259" t="s">
        <v>541</v>
      </c>
      <c r="D8" s="259">
        <v>52</v>
      </c>
      <c r="E8" s="259">
        <v>1544</v>
      </c>
      <c r="F8" s="258">
        <v>1083</v>
      </c>
      <c r="G8" s="289">
        <f t="shared" si="0"/>
        <v>70.14248704663213</v>
      </c>
      <c r="H8" s="376">
        <v>21</v>
      </c>
    </row>
    <row r="9" spans="1:8" ht="19.5" customHeight="1">
      <c r="A9" s="9">
        <v>4</v>
      </c>
      <c r="B9" s="495" t="s">
        <v>54</v>
      </c>
      <c r="C9" s="259" t="s">
        <v>541</v>
      </c>
      <c r="D9" s="258">
        <v>46</v>
      </c>
      <c r="E9" s="258">
        <v>960</v>
      </c>
      <c r="F9" s="258">
        <v>960</v>
      </c>
      <c r="G9" s="289">
        <f t="shared" si="0"/>
        <v>100</v>
      </c>
      <c r="H9" s="376">
        <v>43</v>
      </c>
    </row>
    <row r="10" spans="1:8" ht="19.5" customHeight="1">
      <c r="A10" s="9">
        <v>5</v>
      </c>
      <c r="B10" s="496" t="s">
        <v>55</v>
      </c>
      <c r="C10" s="259" t="s">
        <v>541</v>
      </c>
      <c r="D10" s="259">
        <v>45</v>
      </c>
      <c r="E10" s="259">
        <v>726</v>
      </c>
      <c r="F10" s="258">
        <v>668</v>
      </c>
      <c r="G10" s="289">
        <f t="shared" si="0"/>
        <v>92.01101928374655</v>
      </c>
      <c r="H10" s="376">
        <v>48</v>
      </c>
    </row>
    <row r="11" spans="1:8" ht="24.75" customHeight="1">
      <c r="A11" s="9">
        <v>6</v>
      </c>
      <c r="B11" s="496" t="s">
        <v>272</v>
      </c>
      <c r="C11" s="259" t="s">
        <v>541</v>
      </c>
      <c r="D11" s="259">
        <v>46</v>
      </c>
      <c r="E11" s="259">
        <v>562</v>
      </c>
      <c r="F11" s="258">
        <v>467</v>
      </c>
      <c r="G11" s="289">
        <f t="shared" si="0"/>
        <v>83.09608540925268</v>
      </c>
      <c r="H11" s="376">
        <v>19</v>
      </c>
    </row>
    <row r="12" spans="1:8" ht="19.5" customHeight="1">
      <c r="A12" s="9">
        <v>7</v>
      </c>
      <c r="B12" s="495" t="s">
        <v>56</v>
      </c>
      <c r="C12" s="259" t="s">
        <v>541</v>
      </c>
      <c r="D12" s="259">
        <v>19</v>
      </c>
      <c r="E12" s="259">
        <v>528</v>
      </c>
      <c r="F12" s="258">
        <v>328</v>
      </c>
      <c r="G12" s="289">
        <f t="shared" si="0"/>
        <v>62.121212121212125</v>
      </c>
      <c r="H12" s="376">
        <v>17</v>
      </c>
    </row>
    <row r="13" spans="1:8" ht="19.5" customHeight="1">
      <c r="A13" s="9">
        <v>8</v>
      </c>
      <c r="B13" s="496" t="s">
        <v>57</v>
      </c>
      <c r="C13" s="259" t="s">
        <v>541</v>
      </c>
      <c r="D13" s="259">
        <v>63</v>
      </c>
      <c r="E13" s="259">
        <v>696</v>
      </c>
      <c r="F13" s="258">
        <v>592</v>
      </c>
      <c r="G13" s="289">
        <f t="shared" si="0"/>
        <v>85.0574712643678</v>
      </c>
      <c r="H13" s="376">
        <v>89</v>
      </c>
    </row>
    <row r="14" spans="1:8" ht="24.75" customHeight="1">
      <c r="A14" s="9">
        <v>9</v>
      </c>
      <c r="B14" s="496" t="s">
        <v>75</v>
      </c>
      <c r="C14" s="259" t="s">
        <v>541</v>
      </c>
      <c r="D14" s="259">
        <v>120</v>
      </c>
      <c r="E14" s="259">
        <v>734</v>
      </c>
      <c r="F14" s="258">
        <v>687</v>
      </c>
      <c r="G14" s="289">
        <f t="shared" si="0"/>
        <v>93.59673024523161</v>
      </c>
      <c r="H14" s="376">
        <v>40</v>
      </c>
    </row>
    <row r="15" spans="1:8" ht="24.75" customHeight="1">
      <c r="A15" s="9">
        <v>10</v>
      </c>
      <c r="B15" s="496" t="s">
        <v>76</v>
      </c>
      <c r="C15" s="259" t="s">
        <v>541</v>
      </c>
      <c r="D15" s="259">
        <v>4</v>
      </c>
      <c r="E15" s="259">
        <v>62</v>
      </c>
      <c r="F15" s="258">
        <v>16</v>
      </c>
      <c r="G15" s="289">
        <f t="shared" si="0"/>
        <v>25.806451612903224</v>
      </c>
      <c r="H15" s="376">
        <v>10</v>
      </c>
    </row>
    <row r="16" spans="1:8" ht="24.75" customHeight="1">
      <c r="A16" s="9">
        <v>11</v>
      </c>
      <c r="B16" s="496" t="s">
        <v>83</v>
      </c>
      <c r="C16" s="259" t="s">
        <v>541</v>
      </c>
      <c r="D16" s="259">
        <v>43</v>
      </c>
      <c r="E16" s="259">
        <v>669</v>
      </c>
      <c r="F16" s="258">
        <v>669</v>
      </c>
      <c r="G16" s="289">
        <f t="shared" si="0"/>
        <v>100</v>
      </c>
      <c r="H16" s="376">
        <v>43</v>
      </c>
    </row>
    <row r="17" spans="1:8" ht="19.5" customHeight="1">
      <c r="A17" s="9">
        <v>12</v>
      </c>
      <c r="B17" s="496" t="s">
        <v>58</v>
      </c>
      <c r="C17" s="259" t="s">
        <v>541</v>
      </c>
      <c r="D17" s="259">
        <v>36</v>
      </c>
      <c r="E17" s="259">
        <v>208</v>
      </c>
      <c r="F17" s="258">
        <v>208</v>
      </c>
      <c r="G17" s="289">
        <f t="shared" si="0"/>
        <v>100</v>
      </c>
      <c r="H17" s="376">
        <v>28</v>
      </c>
    </row>
    <row r="18" spans="1:8" ht="19.5" customHeight="1">
      <c r="A18" s="9">
        <v>13</v>
      </c>
      <c r="B18" s="496" t="s">
        <v>59</v>
      </c>
      <c r="C18" s="259" t="s">
        <v>541</v>
      </c>
      <c r="D18" s="286">
        <v>8</v>
      </c>
      <c r="E18" s="286">
        <v>190</v>
      </c>
      <c r="F18" s="290">
        <v>190</v>
      </c>
      <c r="G18" s="289">
        <f t="shared" si="0"/>
        <v>100</v>
      </c>
      <c r="H18" s="376">
        <v>11</v>
      </c>
    </row>
    <row r="19" spans="1:8" ht="24.75" customHeight="1">
      <c r="A19" s="10">
        <v>14</v>
      </c>
      <c r="B19" s="494" t="s">
        <v>89</v>
      </c>
      <c r="C19" s="259" t="s">
        <v>541</v>
      </c>
      <c r="D19" s="259">
        <v>23</v>
      </c>
      <c r="E19" s="286">
        <v>298</v>
      </c>
      <c r="F19" s="290">
        <v>284</v>
      </c>
      <c r="G19" s="289">
        <f t="shared" si="0"/>
        <v>95.30201342281879</v>
      </c>
      <c r="H19" s="376">
        <v>21</v>
      </c>
    </row>
    <row r="20" spans="1:8" ht="24.75" customHeight="1">
      <c r="A20" s="10">
        <v>15</v>
      </c>
      <c r="B20" s="497" t="s">
        <v>566</v>
      </c>
      <c r="C20" s="259" t="s">
        <v>541</v>
      </c>
      <c r="D20" s="259">
        <v>21</v>
      </c>
      <c r="E20" s="259">
        <v>369</v>
      </c>
      <c r="F20" s="258">
        <v>369</v>
      </c>
      <c r="G20" s="289">
        <f t="shared" si="0"/>
        <v>100</v>
      </c>
      <c r="H20" s="376">
        <v>10</v>
      </c>
    </row>
    <row r="21" spans="1:8" ht="24.75" customHeight="1">
      <c r="A21" s="9">
        <v>16</v>
      </c>
      <c r="B21" s="496" t="s">
        <v>273</v>
      </c>
      <c r="C21" s="259" t="s">
        <v>541</v>
      </c>
      <c r="D21" s="259">
        <v>28</v>
      </c>
      <c r="E21" s="259">
        <v>616</v>
      </c>
      <c r="F21" s="258">
        <v>554</v>
      </c>
      <c r="G21" s="289">
        <f t="shared" si="0"/>
        <v>89.93506493506493</v>
      </c>
      <c r="H21" s="376">
        <v>20</v>
      </c>
    </row>
    <row r="22" spans="1:8" ht="19.5" customHeight="1">
      <c r="A22" s="9">
        <v>17</v>
      </c>
      <c r="B22" s="496" t="s">
        <v>61</v>
      </c>
      <c r="C22" s="259" t="s">
        <v>541</v>
      </c>
      <c r="D22" s="259">
        <v>30</v>
      </c>
      <c r="E22" s="259">
        <v>237</v>
      </c>
      <c r="F22" s="258">
        <v>170</v>
      </c>
      <c r="G22" s="289">
        <f t="shared" si="0"/>
        <v>71.72995780590718</v>
      </c>
      <c r="H22" s="376">
        <v>37</v>
      </c>
    </row>
    <row r="23" spans="1:8" ht="24.75" customHeight="1">
      <c r="A23" s="9">
        <v>18</v>
      </c>
      <c r="B23" s="496" t="s">
        <v>79</v>
      </c>
      <c r="C23" s="259" t="s">
        <v>541</v>
      </c>
      <c r="D23" s="258">
        <v>9</v>
      </c>
      <c r="E23" s="258">
        <v>112</v>
      </c>
      <c r="F23" s="258">
        <v>104</v>
      </c>
      <c r="G23" s="289">
        <f t="shared" si="0"/>
        <v>92.85714285714286</v>
      </c>
      <c r="H23" s="376">
        <v>9</v>
      </c>
    </row>
    <row r="24" spans="1:8" ht="21.75" customHeight="1">
      <c r="A24" s="9">
        <v>19</v>
      </c>
      <c r="B24" s="496" t="s">
        <v>72</v>
      </c>
      <c r="C24" s="259" t="s">
        <v>541</v>
      </c>
      <c r="D24" s="259">
        <v>10</v>
      </c>
      <c r="E24" s="259">
        <v>86</v>
      </c>
      <c r="F24" s="258">
        <v>80</v>
      </c>
      <c r="G24" s="289">
        <f t="shared" si="0"/>
        <v>93.02325581395348</v>
      </c>
      <c r="H24" s="376">
        <v>10</v>
      </c>
    </row>
    <row r="25" spans="1:8" ht="19.5" customHeight="1">
      <c r="A25" s="9">
        <v>20</v>
      </c>
      <c r="B25" s="496" t="s">
        <v>62</v>
      </c>
      <c r="C25" s="259" t="s">
        <v>541</v>
      </c>
      <c r="D25" s="259">
        <v>12</v>
      </c>
      <c r="E25" s="259">
        <v>278</v>
      </c>
      <c r="F25" s="258">
        <v>256</v>
      </c>
      <c r="G25" s="289">
        <f t="shared" si="0"/>
        <v>92.08633093525181</v>
      </c>
      <c r="H25" s="376">
        <v>7</v>
      </c>
    </row>
    <row r="26" spans="1:8" ht="21.75" customHeight="1">
      <c r="A26" s="9">
        <v>21</v>
      </c>
      <c r="B26" s="496" t="s">
        <v>77</v>
      </c>
      <c r="C26" s="259" t="s">
        <v>541</v>
      </c>
      <c r="D26" s="259">
        <v>34</v>
      </c>
      <c r="E26" s="259">
        <v>334</v>
      </c>
      <c r="F26" s="258">
        <v>240</v>
      </c>
      <c r="G26" s="289">
        <f t="shared" si="0"/>
        <v>71.8562874251497</v>
      </c>
      <c r="H26" s="376">
        <v>30</v>
      </c>
    </row>
    <row r="27" spans="1:8" ht="24.75" customHeight="1">
      <c r="A27" s="9">
        <v>22</v>
      </c>
      <c r="B27" s="496" t="s">
        <v>73</v>
      </c>
      <c r="C27" s="259" t="s">
        <v>541</v>
      </c>
      <c r="D27" s="259">
        <v>0</v>
      </c>
      <c r="E27" s="259">
        <v>102</v>
      </c>
      <c r="F27" s="258">
        <v>100</v>
      </c>
      <c r="G27" s="289">
        <f t="shared" si="0"/>
        <v>98.0392156862745</v>
      </c>
      <c r="H27" s="376">
        <v>0</v>
      </c>
    </row>
    <row r="28" spans="1:8" ht="24.75" customHeight="1">
      <c r="A28" s="9">
        <v>23</v>
      </c>
      <c r="B28" s="496" t="s">
        <v>74</v>
      </c>
      <c r="C28" s="259" t="s">
        <v>541</v>
      </c>
      <c r="D28" s="259">
        <v>9</v>
      </c>
      <c r="E28" s="259">
        <v>122</v>
      </c>
      <c r="F28" s="258">
        <v>95</v>
      </c>
      <c r="G28" s="289">
        <f t="shared" si="0"/>
        <v>77.8688524590164</v>
      </c>
      <c r="H28" s="376">
        <v>6</v>
      </c>
    </row>
    <row r="29" spans="1:8" ht="24.75" customHeight="1">
      <c r="A29" s="9">
        <v>24</v>
      </c>
      <c r="B29" s="496" t="s">
        <v>94</v>
      </c>
      <c r="C29" s="259" t="s">
        <v>541</v>
      </c>
      <c r="D29" s="259">
        <v>10</v>
      </c>
      <c r="E29" s="259">
        <v>73</v>
      </c>
      <c r="F29" s="258">
        <v>19</v>
      </c>
      <c r="G29" s="289">
        <f t="shared" si="0"/>
        <v>26.027397260273972</v>
      </c>
      <c r="H29" s="376">
        <v>5</v>
      </c>
    </row>
    <row r="30" spans="1:8" ht="24.75" customHeight="1" thickBot="1">
      <c r="A30" s="38">
        <v>25</v>
      </c>
      <c r="B30" s="496" t="s">
        <v>78</v>
      </c>
      <c r="C30" s="259" t="s">
        <v>541</v>
      </c>
      <c r="D30" s="286">
        <v>16</v>
      </c>
      <c r="E30" s="286">
        <v>71</v>
      </c>
      <c r="F30" s="290">
        <v>71</v>
      </c>
      <c r="G30" s="287">
        <f t="shared" si="0"/>
        <v>100</v>
      </c>
      <c r="H30" s="384">
        <v>16</v>
      </c>
    </row>
    <row r="31" spans="1:8" s="11" customFormat="1" ht="18" customHeight="1" thickBot="1" thickTop="1">
      <c r="A31" s="653" t="s">
        <v>52</v>
      </c>
      <c r="B31" s="664"/>
      <c r="C31" s="91"/>
      <c r="D31" s="91">
        <f>SUM(D6:D30)</f>
        <v>1391</v>
      </c>
      <c r="E31" s="91">
        <f>SUM(E6:E30)</f>
        <v>16332</v>
      </c>
      <c r="F31" s="91">
        <f>SUM(F6:F30)</f>
        <v>13643</v>
      </c>
      <c r="G31" s="89">
        <f t="shared" si="0"/>
        <v>83.53539064413421</v>
      </c>
      <c r="H31" s="212">
        <f>SUM(H6:H30)</f>
        <v>1029</v>
      </c>
    </row>
    <row r="32" spans="1:8" s="11" customFormat="1" ht="22.5" customHeight="1">
      <c r="A32" s="155"/>
      <c r="B32" s="155"/>
      <c r="C32" s="42"/>
      <c r="D32" s="42"/>
      <c r="E32" s="42"/>
      <c r="F32" s="42"/>
      <c r="G32" s="134"/>
      <c r="H32" s="129"/>
    </row>
    <row r="33" spans="1:13" s="13" customFormat="1" ht="12.75" customHeight="1">
      <c r="A33" s="630" t="s">
        <v>531</v>
      </c>
      <c r="B33" s="630"/>
      <c r="C33" s="630"/>
      <c r="D33" s="630"/>
      <c r="E33" s="630"/>
      <c r="F33" s="630"/>
      <c r="G33" s="630"/>
      <c r="H33" s="630"/>
      <c r="I33" s="143"/>
      <c r="J33" s="143"/>
      <c r="K33" s="143"/>
      <c r="L33" s="143"/>
      <c r="M33" s="143"/>
    </row>
  </sheetData>
  <mergeCells count="11">
    <mergeCell ref="A1:H1"/>
    <mergeCell ref="H3:H4"/>
    <mergeCell ref="A31:B31"/>
    <mergeCell ref="A3:A4"/>
    <mergeCell ref="B3:B4"/>
    <mergeCell ref="C3:C4"/>
    <mergeCell ref="D3:D4"/>
    <mergeCell ref="F3:F4"/>
    <mergeCell ref="G3:G4"/>
    <mergeCell ref="E3:E4"/>
    <mergeCell ref="A33:H33"/>
  </mergeCells>
  <printOptions/>
  <pageMargins left="0.3937007874015748" right="0" top="0.15748031496062992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8">
      <selection activeCell="I27" sqref="I27"/>
    </sheetView>
  </sheetViews>
  <sheetFormatPr defaultColWidth="9.140625" defaultRowHeight="12.75"/>
  <cols>
    <col min="1" max="1" width="3.421875" style="0" customWidth="1"/>
    <col min="2" max="2" width="20.7109375" style="0" customWidth="1"/>
    <col min="3" max="3" width="8.421875" style="0" customWidth="1"/>
    <col min="4" max="4" width="10.00390625" style="0" customWidth="1"/>
    <col min="5" max="5" width="9.8515625" style="0" customWidth="1"/>
    <col min="6" max="6" width="9.00390625" style="0" customWidth="1"/>
    <col min="8" max="8" width="9.00390625" style="0" customWidth="1"/>
    <col min="9" max="9" width="8.140625" style="0" customWidth="1"/>
    <col min="10" max="10" width="10.00390625" style="0" customWidth="1"/>
  </cols>
  <sheetData>
    <row r="1" spans="1:10" ht="25.5" customHeight="1">
      <c r="A1" s="556" t="s">
        <v>565</v>
      </c>
      <c r="B1" s="556"/>
      <c r="C1" s="556"/>
      <c r="D1" s="556"/>
      <c r="E1" s="556"/>
      <c r="F1" s="556"/>
      <c r="G1" s="556"/>
      <c r="H1" s="556"/>
      <c r="I1" s="556"/>
      <c r="J1" s="556"/>
    </row>
    <row r="2" spans="1:10" ht="1.5" customHeight="1" hidden="1">
      <c r="A2" s="244"/>
      <c r="B2" s="244"/>
      <c r="C2" s="244"/>
      <c r="D2" s="244"/>
      <c r="E2" s="244"/>
      <c r="F2" s="244"/>
      <c r="G2" s="244"/>
      <c r="H2" s="244"/>
      <c r="I2" s="244"/>
      <c r="J2" s="244"/>
    </row>
    <row r="3" spans="1:10" ht="9.75" customHeight="1" thickBot="1">
      <c r="A3" s="79"/>
      <c r="B3" s="86"/>
      <c r="C3" s="87"/>
      <c r="D3" s="87"/>
      <c r="E3" s="87"/>
      <c r="F3" s="87"/>
      <c r="G3" s="87"/>
      <c r="H3" s="88"/>
      <c r="I3" s="88"/>
      <c r="J3" s="149" t="s">
        <v>165</v>
      </c>
    </row>
    <row r="4" spans="1:10" ht="15.75" customHeight="1">
      <c r="A4" s="597" t="s">
        <v>149</v>
      </c>
      <c r="B4" s="599" t="s">
        <v>143</v>
      </c>
      <c r="C4" s="558" t="s">
        <v>60</v>
      </c>
      <c r="D4" s="558" t="s">
        <v>282</v>
      </c>
      <c r="E4" s="558" t="s">
        <v>283</v>
      </c>
      <c r="F4" s="558" t="s">
        <v>287</v>
      </c>
      <c r="G4" s="558" t="s">
        <v>575</v>
      </c>
      <c r="H4" s="591" t="s">
        <v>288</v>
      </c>
      <c r="I4" s="593" t="s">
        <v>67</v>
      </c>
      <c r="J4" s="595" t="s">
        <v>285</v>
      </c>
    </row>
    <row r="5" spans="1:10" ht="90.75" customHeight="1" thickBot="1">
      <c r="A5" s="598"/>
      <c r="B5" s="600"/>
      <c r="C5" s="601"/>
      <c r="D5" s="559"/>
      <c r="E5" s="559"/>
      <c r="F5" s="559"/>
      <c r="G5" s="559"/>
      <c r="H5" s="592"/>
      <c r="I5" s="594"/>
      <c r="J5" s="596"/>
    </row>
    <row r="6" spans="1:10" ht="10.5" customHeight="1" thickBot="1" thickTop="1">
      <c r="A6" s="34">
        <v>0</v>
      </c>
      <c r="B6" s="76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139">
        <v>7</v>
      </c>
      <c r="I6" s="139">
        <v>8</v>
      </c>
      <c r="J6" s="140">
        <v>9</v>
      </c>
    </row>
    <row r="7" spans="1:10" ht="14.25" thickTop="1">
      <c r="A7" s="8">
        <v>1</v>
      </c>
      <c r="B7" s="502" t="s">
        <v>81</v>
      </c>
      <c r="C7" s="190">
        <v>89062</v>
      </c>
      <c r="D7" s="189">
        <v>857719</v>
      </c>
      <c r="E7" s="277">
        <v>1342</v>
      </c>
      <c r="F7" s="188">
        <v>37661</v>
      </c>
      <c r="G7" s="188">
        <v>229</v>
      </c>
      <c r="H7" s="278">
        <f>G7/F7*100</f>
        <v>0.608056079233159</v>
      </c>
      <c r="I7" s="278">
        <f>D7/C7</f>
        <v>9.630583189238957</v>
      </c>
      <c r="J7" s="279">
        <f>E7*365/D7</f>
        <v>0.5710844693891589</v>
      </c>
    </row>
    <row r="8" spans="1:10" ht="20.25">
      <c r="A8" s="9">
        <v>2</v>
      </c>
      <c r="B8" s="503" t="s">
        <v>82</v>
      </c>
      <c r="C8" s="189">
        <v>14402</v>
      </c>
      <c r="D8" s="189">
        <v>89380</v>
      </c>
      <c r="E8" s="277">
        <v>186</v>
      </c>
      <c r="F8" s="188">
        <v>3319</v>
      </c>
      <c r="G8" s="188">
        <v>50</v>
      </c>
      <c r="H8" s="278">
        <f aca="true" t="shared" si="0" ref="H8:H32">G8/F8*100</f>
        <v>1.5064778547755346</v>
      </c>
      <c r="I8" s="278">
        <f aca="true" t="shared" si="1" ref="I8:I32">D8/C8</f>
        <v>6.206082488543258</v>
      </c>
      <c r="J8" s="279">
        <f aca="true" t="shared" si="2" ref="J8:J32">E8*365/D8</f>
        <v>0.7595658984112776</v>
      </c>
    </row>
    <row r="9" spans="1:10" ht="13.5">
      <c r="A9" s="9">
        <v>3</v>
      </c>
      <c r="B9" s="504" t="s">
        <v>544</v>
      </c>
      <c r="C9" s="189">
        <v>23848</v>
      </c>
      <c r="D9" s="189">
        <v>156549</v>
      </c>
      <c r="E9" s="277">
        <v>392.85</v>
      </c>
      <c r="F9" s="188">
        <v>3842</v>
      </c>
      <c r="G9" s="188">
        <v>164</v>
      </c>
      <c r="H9" s="278">
        <f t="shared" si="0"/>
        <v>4.268610098906819</v>
      </c>
      <c r="I9" s="278">
        <f t="shared" si="1"/>
        <v>6.564449849043945</v>
      </c>
      <c r="J9" s="279">
        <f t="shared" si="2"/>
        <v>0.915944847938984</v>
      </c>
    </row>
    <row r="10" spans="1:10" ht="13.5">
      <c r="A10" s="9">
        <v>4</v>
      </c>
      <c r="B10" s="504" t="s">
        <v>54</v>
      </c>
      <c r="C10" s="188">
        <v>17683</v>
      </c>
      <c r="D10" s="188">
        <v>125716</v>
      </c>
      <c r="E10" s="277">
        <v>239</v>
      </c>
      <c r="F10" s="188">
        <v>2942</v>
      </c>
      <c r="G10" s="188">
        <v>83</v>
      </c>
      <c r="H10" s="278">
        <f t="shared" si="0"/>
        <v>2.8212100611828688</v>
      </c>
      <c r="I10" s="278">
        <f t="shared" si="1"/>
        <v>7.1094271334049655</v>
      </c>
      <c r="J10" s="279">
        <f t="shared" si="2"/>
        <v>0.6939053103821311</v>
      </c>
    </row>
    <row r="11" spans="1:10" ht="13.5">
      <c r="A11" s="9">
        <v>5</v>
      </c>
      <c r="B11" s="503" t="s">
        <v>55</v>
      </c>
      <c r="C11" s="189">
        <v>14419</v>
      </c>
      <c r="D11" s="189">
        <v>96162</v>
      </c>
      <c r="E11" s="277">
        <v>181.2</v>
      </c>
      <c r="F11" s="188">
        <v>2501</v>
      </c>
      <c r="G11" s="188">
        <v>46</v>
      </c>
      <c r="H11" s="278">
        <f t="shared" si="0"/>
        <v>1.8392642942822872</v>
      </c>
      <c r="I11" s="278">
        <f t="shared" si="1"/>
        <v>6.6691171371107565</v>
      </c>
      <c r="J11" s="279">
        <f t="shared" si="2"/>
        <v>0.687776876520871</v>
      </c>
    </row>
    <row r="12" spans="1:10" ht="30">
      <c r="A12" s="9">
        <v>6</v>
      </c>
      <c r="B12" s="503" t="s">
        <v>66</v>
      </c>
      <c r="C12" s="189">
        <v>8784</v>
      </c>
      <c r="D12" s="189">
        <v>60522</v>
      </c>
      <c r="E12" s="277">
        <v>169</v>
      </c>
      <c r="F12" s="188">
        <v>3093</v>
      </c>
      <c r="G12" s="188">
        <v>7</v>
      </c>
      <c r="H12" s="278">
        <f t="shared" si="0"/>
        <v>0.22631749110895572</v>
      </c>
      <c r="I12" s="278">
        <f t="shared" si="1"/>
        <v>6.8900273224043715</v>
      </c>
      <c r="J12" s="279">
        <f t="shared" si="2"/>
        <v>1.019216152803939</v>
      </c>
    </row>
    <row r="13" spans="1:10" ht="13.5">
      <c r="A13" s="9">
        <v>7</v>
      </c>
      <c r="B13" s="504" t="s">
        <v>56</v>
      </c>
      <c r="C13" s="189">
        <v>17143</v>
      </c>
      <c r="D13" s="189">
        <v>77456</v>
      </c>
      <c r="E13" s="277">
        <v>176</v>
      </c>
      <c r="F13" s="188">
        <v>4695</v>
      </c>
      <c r="G13" s="188">
        <v>0</v>
      </c>
      <c r="H13" s="278">
        <f t="shared" si="0"/>
        <v>0</v>
      </c>
      <c r="I13" s="278">
        <f t="shared" si="1"/>
        <v>4.5182290147582105</v>
      </c>
      <c r="J13" s="279">
        <f t="shared" si="2"/>
        <v>0.829374096261103</v>
      </c>
    </row>
    <row r="14" spans="1:10" ht="20.25">
      <c r="A14" s="9">
        <v>8</v>
      </c>
      <c r="B14" s="503" t="s">
        <v>57</v>
      </c>
      <c r="C14" s="189">
        <v>14008</v>
      </c>
      <c r="D14" s="189">
        <v>83229</v>
      </c>
      <c r="E14" s="277">
        <v>259</v>
      </c>
      <c r="F14" s="188">
        <v>545</v>
      </c>
      <c r="G14" s="188">
        <v>7</v>
      </c>
      <c r="H14" s="278">
        <f t="shared" si="0"/>
        <v>1.2844036697247707</v>
      </c>
      <c r="I14" s="278">
        <f t="shared" si="1"/>
        <v>5.941533409480297</v>
      </c>
      <c r="J14" s="279">
        <f t="shared" si="2"/>
        <v>1.1358420742769948</v>
      </c>
    </row>
    <row r="15" spans="1:10" ht="30">
      <c r="A15" s="9">
        <v>9</v>
      </c>
      <c r="B15" s="503" t="s">
        <v>75</v>
      </c>
      <c r="C15" s="189">
        <v>18390</v>
      </c>
      <c r="D15" s="189">
        <v>93533</v>
      </c>
      <c r="E15" s="277">
        <v>272</v>
      </c>
      <c r="F15" s="188">
        <v>1229</v>
      </c>
      <c r="G15" s="188">
        <v>0</v>
      </c>
      <c r="H15" s="278">
        <f t="shared" si="0"/>
        <v>0</v>
      </c>
      <c r="I15" s="278">
        <f t="shared" si="1"/>
        <v>5.086079390973355</v>
      </c>
      <c r="J15" s="279">
        <f t="shared" si="2"/>
        <v>1.0614435546812355</v>
      </c>
    </row>
    <row r="16" spans="1:10" ht="30">
      <c r="A16" s="9">
        <v>10</v>
      </c>
      <c r="B16" s="503" t="s">
        <v>76</v>
      </c>
      <c r="C16" s="189">
        <v>672</v>
      </c>
      <c r="D16" s="189">
        <v>10604</v>
      </c>
      <c r="E16" s="277">
        <v>19</v>
      </c>
      <c r="F16" s="188">
        <v>0</v>
      </c>
      <c r="G16" s="188">
        <v>0</v>
      </c>
      <c r="H16" s="278"/>
      <c r="I16" s="278">
        <f t="shared" si="1"/>
        <v>15.779761904761905</v>
      </c>
      <c r="J16" s="279">
        <f t="shared" si="2"/>
        <v>0.6539984911354206</v>
      </c>
    </row>
    <row r="17" spans="1:10" ht="20.25">
      <c r="A17" s="9">
        <v>11</v>
      </c>
      <c r="B17" s="503" t="s">
        <v>83</v>
      </c>
      <c r="C17" s="189">
        <v>12682</v>
      </c>
      <c r="D17" s="189">
        <v>125752</v>
      </c>
      <c r="E17" s="277">
        <v>200</v>
      </c>
      <c r="F17" s="188">
        <v>1181</v>
      </c>
      <c r="G17" s="188">
        <v>0</v>
      </c>
      <c r="H17" s="278">
        <f t="shared" si="0"/>
        <v>0</v>
      </c>
      <c r="I17" s="278">
        <f t="shared" si="1"/>
        <v>9.915786153603532</v>
      </c>
      <c r="J17" s="279">
        <f t="shared" si="2"/>
        <v>0.5805076658820536</v>
      </c>
    </row>
    <row r="18" spans="1:10" ht="20.25">
      <c r="A18" s="9">
        <v>12</v>
      </c>
      <c r="B18" s="503" t="s">
        <v>58</v>
      </c>
      <c r="C18" s="189">
        <v>1067</v>
      </c>
      <c r="D18" s="189">
        <v>35671</v>
      </c>
      <c r="E18" s="277">
        <v>46</v>
      </c>
      <c r="F18" s="188">
        <v>239</v>
      </c>
      <c r="G18" s="188">
        <v>13</v>
      </c>
      <c r="H18" s="278">
        <f t="shared" si="0"/>
        <v>5.439330543933055</v>
      </c>
      <c r="I18" s="278">
        <f t="shared" si="1"/>
        <v>33.4311152764761</v>
      </c>
      <c r="J18" s="279">
        <f t="shared" si="2"/>
        <v>0.47069047685795184</v>
      </c>
    </row>
    <row r="19" spans="1:10" ht="13.5">
      <c r="A19" s="9">
        <v>13</v>
      </c>
      <c r="B19" s="503" t="s">
        <v>59</v>
      </c>
      <c r="C19" s="200">
        <v>5216</v>
      </c>
      <c r="D19" s="200">
        <v>34953</v>
      </c>
      <c r="E19" s="280">
        <v>44.5</v>
      </c>
      <c r="F19" s="188">
        <v>0</v>
      </c>
      <c r="G19" s="188">
        <v>0</v>
      </c>
      <c r="H19" s="278"/>
      <c r="I19" s="278">
        <f t="shared" si="1"/>
        <v>6.701111963190184</v>
      </c>
      <c r="J19" s="279">
        <f t="shared" si="2"/>
        <v>0.46469544817326125</v>
      </c>
    </row>
    <row r="20" spans="1:10" ht="30">
      <c r="A20" s="10">
        <v>14</v>
      </c>
      <c r="B20" s="502" t="s">
        <v>89</v>
      </c>
      <c r="C20" s="189">
        <v>5979</v>
      </c>
      <c r="D20" s="189">
        <v>73400</v>
      </c>
      <c r="E20" s="281">
        <v>116</v>
      </c>
      <c r="F20" s="188">
        <v>1734</v>
      </c>
      <c r="G20" s="188">
        <v>44</v>
      </c>
      <c r="H20" s="278">
        <f t="shared" si="0"/>
        <v>2.5374855824682814</v>
      </c>
      <c r="I20" s="278">
        <f t="shared" si="1"/>
        <v>12.276300384679713</v>
      </c>
      <c r="J20" s="279">
        <f t="shared" si="2"/>
        <v>0.5768392370572207</v>
      </c>
    </row>
    <row r="21" spans="1:10" ht="20.25">
      <c r="A21" s="10">
        <v>15</v>
      </c>
      <c r="B21" s="505" t="s">
        <v>566</v>
      </c>
      <c r="C21" s="189">
        <v>2900</v>
      </c>
      <c r="D21" s="189">
        <v>138868</v>
      </c>
      <c r="E21" s="281">
        <v>246</v>
      </c>
      <c r="F21" s="188">
        <v>2900</v>
      </c>
      <c r="G21" s="188">
        <v>626</v>
      </c>
      <c r="H21" s="278">
        <f t="shared" si="0"/>
        <v>21.586206896551722</v>
      </c>
      <c r="I21" s="278">
        <f t="shared" si="1"/>
        <v>47.88551724137931</v>
      </c>
      <c r="J21" s="279">
        <f t="shared" si="2"/>
        <v>0.6465852464210617</v>
      </c>
    </row>
    <row r="22" spans="1:10" ht="30">
      <c r="A22" s="9">
        <v>16</v>
      </c>
      <c r="B22" s="503" t="s">
        <v>80</v>
      </c>
      <c r="C22" s="189">
        <v>8281</v>
      </c>
      <c r="D22" s="189">
        <v>152838</v>
      </c>
      <c r="E22" s="281">
        <v>367</v>
      </c>
      <c r="F22" s="188">
        <v>6294</v>
      </c>
      <c r="G22" s="188">
        <v>57</v>
      </c>
      <c r="H22" s="278">
        <f t="shared" si="0"/>
        <v>0.905624404194471</v>
      </c>
      <c r="I22" s="278">
        <f t="shared" si="1"/>
        <v>18.456466610312763</v>
      </c>
      <c r="J22" s="279">
        <f t="shared" si="2"/>
        <v>0.8764508826338999</v>
      </c>
    </row>
    <row r="23" spans="1:10" ht="13.5">
      <c r="A23" s="9">
        <v>17</v>
      </c>
      <c r="B23" s="503" t="s">
        <v>61</v>
      </c>
      <c r="C23" s="189">
        <v>830</v>
      </c>
      <c r="D23" s="189">
        <v>39890</v>
      </c>
      <c r="E23" s="281">
        <v>150</v>
      </c>
      <c r="F23" s="188">
        <v>583</v>
      </c>
      <c r="G23" s="188">
        <v>27</v>
      </c>
      <c r="H23" s="278">
        <f t="shared" si="0"/>
        <v>4.631217838765009</v>
      </c>
      <c r="I23" s="278">
        <f t="shared" si="1"/>
        <v>48.06024096385542</v>
      </c>
      <c r="J23" s="279">
        <f t="shared" si="2"/>
        <v>1.3725244422160943</v>
      </c>
    </row>
    <row r="24" spans="1:10" ht="30">
      <c r="A24" s="9">
        <v>18</v>
      </c>
      <c r="B24" s="503" t="s">
        <v>79</v>
      </c>
      <c r="C24" s="188">
        <v>4234</v>
      </c>
      <c r="D24" s="188">
        <v>33508</v>
      </c>
      <c r="E24" s="277">
        <v>44</v>
      </c>
      <c r="F24" s="188">
        <v>864</v>
      </c>
      <c r="G24" s="188">
        <v>22</v>
      </c>
      <c r="H24" s="278">
        <f t="shared" si="0"/>
        <v>2.5462962962962963</v>
      </c>
      <c r="I24" s="278">
        <f t="shared" si="1"/>
        <v>7.9140292867265</v>
      </c>
      <c r="J24" s="279">
        <f t="shared" si="2"/>
        <v>0.4792885281126895</v>
      </c>
    </row>
    <row r="25" spans="1:10" ht="20.25">
      <c r="A25" s="9">
        <v>19</v>
      </c>
      <c r="B25" s="503" t="s">
        <v>72</v>
      </c>
      <c r="C25" s="189">
        <v>1081</v>
      </c>
      <c r="D25" s="189">
        <v>17666</v>
      </c>
      <c r="E25" s="281">
        <v>53</v>
      </c>
      <c r="F25" s="188">
        <v>227</v>
      </c>
      <c r="G25" s="188">
        <v>0</v>
      </c>
      <c r="H25" s="278">
        <f t="shared" si="0"/>
        <v>0</v>
      </c>
      <c r="I25" s="278">
        <f t="shared" si="1"/>
        <v>16.3422756706753</v>
      </c>
      <c r="J25" s="279">
        <f t="shared" si="2"/>
        <v>1.0950413223140496</v>
      </c>
    </row>
    <row r="26" spans="1:10" ht="20.25">
      <c r="A26" s="9">
        <v>20</v>
      </c>
      <c r="B26" s="503" t="s">
        <v>62</v>
      </c>
      <c r="C26" s="189">
        <v>7984</v>
      </c>
      <c r="D26" s="189">
        <v>169981</v>
      </c>
      <c r="E26" s="281">
        <v>100</v>
      </c>
      <c r="F26" s="188">
        <v>4552</v>
      </c>
      <c r="G26" s="188">
        <v>84</v>
      </c>
      <c r="H26" s="278">
        <f t="shared" si="0"/>
        <v>1.845342706502636</v>
      </c>
      <c r="I26" s="278">
        <f t="shared" si="1"/>
        <v>21.290205410821642</v>
      </c>
      <c r="J26" s="279">
        <f t="shared" si="2"/>
        <v>0.21472988157499956</v>
      </c>
    </row>
    <row r="27" spans="1:10" ht="20.25">
      <c r="A27" s="9">
        <v>21</v>
      </c>
      <c r="B27" s="503" t="s">
        <v>77</v>
      </c>
      <c r="C27" s="189">
        <v>2256</v>
      </c>
      <c r="D27" s="189">
        <v>99047</v>
      </c>
      <c r="E27" s="281">
        <v>87</v>
      </c>
      <c r="F27" s="188">
        <v>1579</v>
      </c>
      <c r="G27" s="188">
        <v>0</v>
      </c>
      <c r="H27" s="278">
        <f t="shared" si="0"/>
        <v>0</v>
      </c>
      <c r="I27" s="278">
        <f t="shared" si="1"/>
        <v>43.903812056737586</v>
      </c>
      <c r="J27" s="279">
        <f t="shared" si="2"/>
        <v>0.32060536916817267</v>
      </c>
    </row>
    <row r="28" spans="1:10" ht="30">
      <c r="A28" s="9">
        <v>22</v>
      </c>
      <c r="B28" s="503" t="s">
        <v>73</v>
      </c>
      <c r="C28" s="189">
        <v>276</v>
      </c>
      <c r="D28" s="189">
        <v>21456</v>
      </c>
      <c r="E28" s="281">
        <v>28</v>
      </c>
      <c r="F28" s="188">
        <v>0</v>
      </c>
      <c r="G28" s="188">
        <v>0</v>
      </c>
      <c r="H28" s="278"/>
      <c r="I28" s="278">
        <f t="shared" si="1"/>
        <v>77.73913043478261</v>
      </c>
      <c r="J28" s="279">
        <f t="shared" si="2"/>
        <v>0.47632363907531694</v>
      </c>
    </row>
    <row r="29" spans="1:10" ht="30">
      <c r="A29" s="9">
        <v>23</v>
      </c>
      <c r="B29" s="503" t="s">
        <v>74</v>
      </c>
      <c r="C29" s="189">
        <v>568</v>
      </c>
      <c r="D29" s="189">
        <v>41227</v>
      </c>
      <c r="E29" s="281">
        <v>33.9</v>
      </c>
      <c r="F29" s="188">
        <v>35</v>
      </c>
      <c r="G29" s="188">
        <v>0</v>
      </c>
      <c r="H29" s="278">
        <f t="shared" si="0"/>
        <v>0</v>
      </c>
      <c r="I29" s="278">
        <f t="shared" si="1"/>
        <v>72.58274647887323</v>
      </c>
      <c r="J29" s="279">
        <f t="shared" si="2"/>
        <v>0.30013098212336575</v>
      </c>
    </row>
    <row r="30" spans="1:10" ht="30">
      <c r="A30" s="9">
        <v>24</v>
      </c>
      <c r="B30" s="503" t="s">
        <v>94</v>
      </c>
      <c r="C30" s="189">
        <v>704</v>
      </c>
      <c r="D30" s="189">
        <v>9064</v>
      </c>
      <c r="E30" s="281">
        <v>6</v>
      </c>
      <c r="F30" s="188">
        <v>0</v>
      </c>
      <c r="G30" s="188">
        <v>0</v>
      </c>
      <c r="H30" s="278"/>
      <c r="I30" s="278">
        <f t="shared" si="1"/>
        <v>12.875</v>
      </c>
      <c r="J30" s="279">
        <f t="shared" si="2"/>
        <v>0.24161518093556927</v>
      </c>
    </row>
    <row r="31" spans="1:10" ht="30.75" thickBot="1">
      <c r="A31" s="38">
        <v>25</v>
      </c>
      <c r="B31" s="503" t="s">
        <v>78</v>
      </c>
      <c r="C31" s="200">
        <v>967</v>
      </c>
      <c r="D31" s="200">
        <v>9950</v>
      </c>
      <c r="E31" s="282">
        <v>17</v>
      </c>
      <c r="F31" s="199">
        <v>0</v>
      </c>
      <c r="G31" s="199">
        <v>0</v>
      </c>
      <c r="H31" s="278"/>
      <c r="I31" s="283">
        <f t="shared" si="1"/>
        <v>10.289555325749742</v>
      </c>
      <c r="J31" s="284">
        <f t="shared" si="2"/>
        <v>0.6236180904522614</v>
      </c>
    </row>
    <row r="32" spans="1:10" ht="15" customHeight="1" thickBot="1" thickTop="1">
      <c r="A32" s="589" t="s">
        <v>52</v>
      </c>
      <c r="B32" s="590"/>
      <c r="C32" s="91">
        <f>SUM(C7:C31)</f>
        <v>273436</v>
      </c>
      <c r="D32" s="91">
        <f>SUM(D7:D31)</f>
        <v>2654141</v>
      </c>
      <c r="E32" s="91">
        <f>SUM(E7:E31)</f>
        <v>4774.449999999999</v>
      </c>
      <c r="F32" s="94">
        <f>SUM(F7:F31)</f>
        <v>80015</v>
      </c>
      <c r="G32" s="94">
        <f>SUM(G7:G31)</f>
        <v>1459</v>
      </c>
      <c r="H32" s="89">
        <f t="shared" si="0"/>
        <v>1.8234081109791915</v>
      </c>
      <c r="I32" s="89">
        <f t="shared" si="1"/>
        <v>9.706626047777176</v>
      </c>
      <c r="J32" s="90">
        <f t="shared" si="2"/>
        <v>0.6565869145610574</v>
      </c>
    </row>
    <row r="33" spans="1:10" s="6" customFormat="1" ht="15" customHeight="1">
      <c r="A33" s="557" t="s">
        <v>138</v>
      </c>
      <c r="B33" s="587"/>
      <c r="C33" s="587"/>
      <c r="D33" s="587"/>
      <c r="E33" s="587"/>
      <c r="F33" s="587"/>
      <c r="G33" s="587"/>
      <c r="H33" s="588"/>
      <c r="I33" s="588"/>
      <c r="J33" s="588"/>
    </row>
    <row r="34" s="6" customFormat="1" ht="15" customHeight="1">
      <c r="A34" s="13" t="s">
        <v>567</v>
      </c>
    </row>
    <row r="35" spans="1:10" ht="12.75">
      <c r="A35" s="575" t="s">
        <v>423</v>
      </c>
      <c r="B35" s="575"/>
      <c r="C35" s="575"/>
      <c r="D35" s="575"/>
      <c r="E35" s="575"/>
      <c r="F35" s="575"/>
      <c r="G35" s="575"/>
      <c r="H35" s="575"/>
      <c r="I35" s="575"/>
      <c r="J35" s="575"/>
    </row>
  </sheetData>
  <mergeCells count="14">
    <mergeCell ref="A35:J35"/>
    <mergeCell ref="A1:J1"/>
    <mergeCell ref="A33:J33"/>
    <mergeCell ref="A32:B32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rintOptions verticalCentered="1"/>
  <pageMargins left="0.49" right="0" top="0.1968503937007874" bottom="0" header="0.17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E62" sqref="E62"/>
    </sheetView>
  </sheetViews>
  <sheetFormatPr defaultColWidth="9.140625" defaultRowHeight="12.75"/>
  <cols>
    <col min="1" max="1" width="3.28125" style="24" customWidth="1"/>
    <col min="2" max="2" width="17.00390625" style="24" customWidth="1"/>
    <col min="3" max="3" width="8.8515625" style="24" customWidth="1"/>
    <col min="4" max="5" width="9.421875" style="24" customWidth="1"/>
    <col min="6" max="6" width="9.57421875" style="24" customWidth="1"/>
    <col min="7" max="7" width="9.421875" style="24" customWidth="1"/>
    <col min="8" max="8" width="9.7109375" style="24" customWidth="1"/>
    <col min="9" max="9" width="10.7109375" style="24" customWidth="1"/>
    <col min="10" max="10" width="8.8515625" style="24" customWidth="1"/>
    <col min="11" max="16384" width="9.140625" style="24" customWidth="1"/>
  </cols>
  <sheetData>
    <row r="1" spans="1:10" ht="33.75" customHeight="1">
      <c r="A1" s="799" t="s">
        <v>43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3.5" hidden="1">
      <c r="A2" s="687"/>
      <c r="B2" s="687"/>
      <c r="C2" s="687"/>
      <c r="D2" s="687"/>
      <c r="E2" s="687"/>
      <c r="F2" s="687"/>
      <c r="G2" s="687"/>
      <c r="H2" s="687"/>
      <c r="I2" s="687"/>
      <c r="J2" s="687"/>
    </row>
    <row r="3" spans="1:10" ht="12.75" customHeight="1" thickBot="1">
      <c r="A3" s="213"/>
      <c r="B3" s="214"/>
      <c r="C3" s="214"/>
      <c r="D3" s="214"/>
      <c r="E3" s="215"/>
      <c r="F3" s="215"/>
      <c r="G3" s="215"/>
      <c r="H3" s="215"/>
      <c r="I3" s="215"/>
      <c r="J3" s="152" t="s">
        <v>402</v>
      </c>
    </row>
    <row r="4" spans="1:10" ht="39.75" customHeight="1">
      <c r="A4" s="835" t="s">
        <v>149</v>
      </c>
      <c r="B4" s="819" t="s">
        <v>143</v>
      </c>
      <c r="C4" s="821" t="s">
        <v>261</v>
      </c>
      <c r="D4" s="800" t="s">
        <v>595</v>
      </c>
      <c r="E4" s="800" t="s">
        <v>596</v>
      </c>
      <c r="F4" s="800" t="s">
        <v>262</v>
      </c>
      <c r="G4" s="800" t="s">
        <v>597</v>
      </c>
      <c r="H4" s="800" t="s">
        <v>263</v>
      </c>
      <c r="I4" s="800" t="s">
        <v>598</v>
      </c>
      <c r="J4" s="812" t="s">
        <v>264</v>
      </c>
    </row>
    <row r="5" spans="1:10" ht="85.5" customHeight="1" thickBot="1">
      <c r="A5" s="836"/>
      <c r="B5" s="820"/>
      <c r="C5" s="822"/>
      <c r="D5" s="801"/>
      <c r="E5" s="801"/>
      <c r="F5" s="804"/>
      <c r="G5" s="801"/>
      <c r="H5" s="801"/>
      <c r="I5" s="801"/>
      <c r="J5" s="813"/>
    </row>
    <row r="6" spans="1:10" ht="11.25" customHeight="1" thickBot="1" thickTop="1">
      <c r="A6" s="216">
        <v>0</v>
      </c>
      <c r="B6" s="217">
        <v>1</v>
      </c>
      <c r="C6" s="217">
        <v>2</v>
      </c>
      <c r="D6" s="218">
        <v>3</v>
      </c>
      <c r="E6" s="218">
        <v>4</v>
      </c>
      <c r="F6" s="218">
        <v>5</v>
      </c>
      <c r="G6" s="218">
        <v>6</v>
      </c>
      <c r="H6" s="218">
        <v>7</v>
      </c>
      <c r="I6" s="218">
        <v>8</v>
      </c>
      <c r="J6" s="219">
        <v>9</v>
      </c>
    </row>
    <row r="7" spans="1:10" ht="19.5" customHeight="1" thickTop="1">
      <c r="A7" s="829" t="s">
        <v>223</v>
      </c>
      <c r="B7" s="830"/>
      <c r="C7" s="830"/>
      <c r="D7" s="830"/>
      <c r="E7" s="830"/>
      <c r="F7" s="830"/>
      <c r="G7" s="830"/>
      <c r="H7" s="830"/>
      <c r="I7" s="830"/>
      <c r="J7" s="831"/>
    </row>
    <row r="8" spans="1:10" ht="34.5" customHeight="1">
      <c r="A8" s="809">
        <v>1</v>
      </c>
      <c r="B8" s="18" t="s">
        <v>224</v>
      </c>
      <c r="C8" s="385">
        <v>929</v>
      </c>
      <c r="D8" s="385">
        <v>1958</v>
      </c>
      <c r="E8" s="385">
        <v>6493</v>
      </c>
      <c r="F8" s="385">
        <v>266308</v>
      </c>
      <c r="G8" s="385">
        <v>0</v>
      </c>
      <c r="H8" s="385">
        <v>2604</v>
      </c>
      <c r="I8" s="386">
        <f>D8/E8*100</f>
        <v>30.155552133066376</v>
      </c>
      <c r="J8" s="387">
        <f>F8/D8</f>
        <v>136.01021450459652</v>
      </c>
    </row>
    <row r="9" spans="1:10" ht="13.5" customHeight="1">
      <c r="A9" s="810"/>
      <c r="B9" s="19" t="s">
        <v>225</v>
      </c>
      <c r="C9" s="388">
        <v>998</v>
      </c>
      <c r="D9" s="388">
        <v>6136</v>
      </c>
      <c r="E9" s="388">
        <v>6686</v>
      </c>
      <c r="F9" s="388">
        <v>526912</v>
      </c>
      <c r="G9" s="388">
        <v>0</v>
      </c>
      <c r="H9" s="388">
        <v>6255</v>
      </c>
      <c r="I9" s="389">
        <f>D9/E9*100</f>
        <v>91.77385581812743</v>
      </c>
      <c r="J9" s="390">
        <f>F9/D9</f>
        <v>85.8722294654498</v>
      </c>
    </row>
    <row r="10" spans="1:10" ht="13.5" customHeight="1" thickBot="1">
      <c r="A10" s="811"/>
      <c r="B10" s="19" t="s">
        <v>226</v>
      </c>
      <c r="C10" s="388">
        <v>1324</v>
      </c>
      <c r="D10" s="388">
        <v>4143</v>
      </c>
      <c r="E10" s="388">
        <v>12091</v>
      </c>
      <c r="F10" s="388">
        <f>250009+165877+117649</f>
        <v>533535</v>
      </c>
      <c r="G10" s="388">
        <v>0</v>
      </c>
      <c r="H10" s="388">
        <v>5151</v>
      </c>
      <c r="I10" s="391">
        <f>D10/E10*100</f>
        <v>34.265155901083446</v>
      </c>
      <c r="J10" s="392">
        <f>F10/D10</f>
        <v>128.7798696596669</v>
      </c>
    </row>
    <row r="11" spans="1:10" ht="14.25" thickTop="1">
      <c r="A11" s="805" t="s">
        <v>227</v>
      </c>
      <c r="B11" s="806"/>
      <c r="C11" s="393">
        <f aca="true" t="shared" si="0" ref="C11:H11">SUM(C8:C10)</f>
        <v>3251</v>
      </c>
      <c r="D11" s="393">
        <f t="shared" si="0"/>
        <v>12237</v>
      </c>
      <c r="E11" s="393">
        <f t="shared" si="0"/>
        <v>25270</v>
      </c>
      <c r="F11" s="393">
        <f t="shared" si="0"/>
        <v>1326755</v>
      </c>
      <c r="G11" s="393">
        <f t="shared" si="0"/>
        <v>0</v>
      </c>
      <c r="H11" s="393">
        <f t="shared" si="0"/>
        <v>14010</v>
      </c>
      <c r="I11" s="394">
        <f>D11/E11*100</f>
        <v>48.425009893153934</v>
      </c>
      <c r="J11" s="395">
        <f>F11/D11</f>
        <v>108.42159025905042</v>
      </c>
    </row>
    <row r="12" spans="1:10" ht="19.5" customHeight="1">
      <c r="A12" s="814" t="s">
        <v>228</v>
      </c>
      <c r="B12" s="815"/>
      <c r="C12" s="815"/>
      <c r="D12" s="815"/>
      <c r="E12" s="815"/>
      <c r="F12" s="815"/>
      <c r="G12" s="815"/>
      <c r="H12" s="815"/>
      <c r="I12" s="815"/>
      <c r="J12" s="816"/>
    </row>
    <row r="13" spans="1:10" ht="13.5" customHeight="1">
      <c r="A13" s="809">
        <v>2</v>
      </c>
      <c r="B13" s="21" t="s">
        <v>225</v>
      </c>
      <c r="C13" s="396">
        <v>5</v>
      </c>
      <c r="D13" s="396">
        <v>384</v>
      </c>
      <c r="E13" s="396">
        <v>389</v>
      </c>
      <c r="F13" s="396">
        <v>3043</v>
      </c>
      <c r="G13" s="396">
        <v>0</v>
      </c>
      <c r="H13" s="396">
        <v>418</v>
      </c>
      <c r="I13" s="386">
        <f aca="true" t="shared" si="1" ref="I13:I18">D13/E13*100</f>
        <v>98.7146529562982</v>
      </c>
      <c r="J13" s="390">
        <f aca="true" t="shared" si="2" ref="J13:J18">F13/D13</f>
        <v>7.924479166666667</v>
      </c>
    </row>
    <row r="14" spans="1:10" ht="13.5" customHeight="1">
      <c r="A14" s="810"/>
      <c r="B14" s="19" t="s">
        <v>229</v>
      </c>
      <c r="C14" s="388">
        <v>68</v>
      </c>
      <c r="D14" s="388">
        <v>294</v>
      </c>
      <c r="E14" s="388">
        <v>384</v>
      </c>
      <c r="F14" s="388">
        <v>7388</v>
      </c>
      <c r="G14" s="388">
        <v>41</v>
      </c>
      <c r="H14" s="388">
        <v>388</v>
      </c>
      <c r="I14" s="389">
        <f t="shared" si="1"/>
        <v>76.5625</v>
      </c>
      <c r="J14" s="397">
        <f t="shared" si="2"/>
        <v>25.12925170068027</v>
      </c>
    </row>
    <row r="15" spans="1:10" ht="13.5" customHeight="1">
      <c r="A15" s="810"/>
      <c r="B15" s="19" t="s">
        <v>230</v>
      </c>
      <c r="C15" s="388">
        <v>125</v>
      </c>
      <c r="D15" s="388">
        <v>13</v>
      </c>
      <c r="E15" s="388">
        <v>988</v>
      </c>
      <c r="F15" s="388">
        <v>1199</v>
      </c>
      <c r="G15" s="388">
        <v>83</v>
      </c>
      <c r="H15" s="388">
        <v>221</v>
      </c>
      <c r="I15" s="389">
        <f t="shared" si="1"/>
        <v>1.3157894736842104</v>
      </c>
      <c r="J15" s="397">
        <f t="shared" si="2"/>
        <v>92.23076923076923</v>
      </c>
    </row>
    <row r="16" spans="1:10" ht="13.5" customHeight="1">
      <c r="A16" s="810"/>
      <c r="B16" s="19" t="s">
        <v>226</v>
      </c>
      <c r="C16" s="388">
        <v>82</v>
      </c>
      <c r="D16" s="388">
        <v>356</v>
      </c>
      <c r="E16" s="388">
        <v>2521</v>
      </c>
      <c r="F16" s="388">
        <v>31297</v>
      </c>
      <c r="G16" s="388">
        <v>0</v>
      </c>
      <c r="H16" s="388">
        <v>460</v>
      </c>
      <c r="I16" s="389">
        <f t="shared" si="1"/>
        <v>14.12138040460135</v>
      </c>
      <c r="J16" s="397">
        <f t="shared" si="2"/>
        <v>87.91292134831461</v>
      </c>
    </row>
    <row r="17" spans="1:10" ht="13.5" customHeight="1" thickBot="1">
      <c r="A17" s="811"/>
      <c r="B17" s="20" t="s">
        <v>231</v>
      </c>
      <c r="C17" s="398">
        <v>386</v>
      </c>
      <c r="D17" s="399">
        <v>858</v>
      </c>
      <c r="E17" s="398">
        <v>858</v>
      </c>
      <c r="F17" s="398">
        <v>57520</v>
      </c>
      <c r="G17" s="398">
        <v>72</v>
      </c>
      <c r="H17" s="398">
        <v>1178</v>
      </c>
      <c r="I17" s="391">
        <f t="shared" si="1"/>
        <v>100</v>
      </c>
      <c r="J17" s="400">
        <f t="shared" si="2"/>
        <v>67.03962703962704</v>
      </c>
    </row>
    <row r="18" spans="1:10" ht="14.25" thickTop="1">
      <c r="A18" s="805" t="s">
        <v>227</v>
      </c>
      <c r="B18" s="806"/>
      <c r="C18" s="393">
        <f aca="true" t="shared" si="3" ref="C18:H18">SUM(C13:C17)</f>
        <v>666</v>
      </c>
      <c r="D18" s="393">
        <f t="shared" si="3"/>
        <v>1905</v>
      </c>
      <c r="E18" s="393">
        <f t="shared" si="3"/>
        <v>5140</v>
      </c>
      <c r="F18" s="393">
        <f t="shared" si="3"/>
        <v>100447</v>
      </c>
      <c r="G18" s="393">
        <f t="shared" si="3"/>
        <v>196</v>
      </c>
      <c r="H18" s="393">
        <f t="shared" si="3"/>
        <v>2665</v>
      </c>
      <c r="I18" s="394">
        <f t="shared" si="1"/>
        <v>37.06225680933852</v>
      </c>
      <c r="J18" s="395">
        <f t="shared" si="2"/>
        <v>52.728083989501314</v>
      </c>
    </row>
    <row r="19" spans="1:10" ht="19.5" customHeight="1">
      <c r="A19" s="789" t="s">
        <v>232</v>
      </c>
      <c r="B19" s="790"/>
      <c r="C19" s="790"/>
      <c r="D19" s="790"/>
      <c r="E19" s="790"/>
      <c r="F19" s="790"/>
      <c r="G19" s="790"/>
      <c r="H19" s="790"/>
      <c r="I19" s="790"/>
      <c r="J19" s="791"/>
    </row>
    <row r="20" spans="1:10" ht="13.5" customHeight="1">
      <c r="A20" s="832">
        <v>3</v>
      </c>
      <c r="B20" s="21" t="s">
        <v>225</v>
      </c>
      <c r="C20" s="401">
        <v>3</v>
      </c>
      <c r="D20" s="401">
        <v>1029</v>
      </c>
      <c r="E20" s="401">
        <v>1035</v>
      </c>
      <c r="F20" s="401">
        <v>6977</v>
      </c>
      <c r="G20" s="401">
        <v>0</v>
      </c>
      <c r="H20" s="401">
        <v>1115</v>
      </c>
      <c r="I20" s="402">
        <f aca="true" t="shared" si="4" ref="I20:I27">D20/E20*100</f>
        <v>99.42028985507247</v>
      </c>
      <c r="J20" s="390">
        <f aca="true" t="shared" si="5" ref="J20:J25">F20/D20</f>
        <v>6.780369290573372</v>
      </c>
    </row>
    <row r="21" spans="1:10" ht="13.5" customHeight="1">
      <c r="A21" s="833"/>
      <c r="B21" s="19" t="s">
        <v>229</v>
      </c>
      <c r="C21" s="403">
        <v>0</v>
      </c>
      <c r="D21" s="403">
        <v>1307</v>
      </c>
      <c r="E21" s="403">
        <v>1522</v>
      </c>
      <c r="F21" s="403">
        <v>4587</v>
      </c>
      <c r="G21" s="403">
        <v>14</v>
      </c>
      <c r="H21" s="403">
        <v>1309</v>
      </c>
      <c r="I21" s="402">
        <f t="shared" si="4"/>
        <v>85.87385019710906</v>
      </c>
      <c r="J21" s="404">
        <f t="shared" si="5"/>
        <v>3.5095638867635808</v>
      </c>
    </row>
    <row r="22" spans="1:10" ht="13.5" customHeight="1">
      <c r="A22" s="833"/>
      <c r="B22" s="19" t="s">
        <v>230</v>
      </c>
      <c r="C22" s="403">
        <v>132</v>
      </c>
      <c r="D22" s="403">
        <v>1086</v>
      </c>
      <c r="E22" s="403">
        <v>2382</v>
      </c>
      <c r="F22" s="403">
        <v>41790</v>
      </c>
      <c r="G22" s="403">
        <v>161</v>
      </c>
      <c r="H22" s="403">
        <v>1379</v>
      </c>
      <c r="I22" s="402">
        <f t="shared" si="4"/>
        <v>45.5919395465995</v>
      </c>
      <c r="J22" s="404">
        <f t="shared" si="5"/>
        <v>38.48066298342541</v>
      </c>
    </row>
    <row r="23" spans="1:10" ht="13.5" customHeight="1">
      <c r="A23" s="833"/>
      <c r="B23" s="20" t="s">
        <v>226</v>
      </c>
      <c r="C23" s="398">
        <v>710</v>
      </c>
      <c r="D23" s="398">
        <v>1663</v>
      </c>
      <c r="E23" s="398">
        <v>3349</v>
      </c>
      <c r="F23" s="398">
        <v>193449</v>
      </c>
      <c r="G23" s="398">
        <v>0</v>
      </c>
      <c r="H23" s="398">
        <v>2137</v>
      </c>
      <c r="I23" s="402">
        <f t="shared" si="4"/>
        <v>49.65661391460137</v>
      </c>
      <c r="J23" s="404">
        <f t="shared" si="5"/>
        <v>116.32531569452796</v>
      </c>
    </row>
    <row r="24" spans="1:10" ht="13.5" customHeight="1" thickBot="1">
      <c r="A24" s="834"/>
      <c r="B24" s="67" t="s">
        <v>231</v>
      </c>
      <c r="C24" s="405">
        <v>143</v>
      </c>
      <c r="D24" s="405">
        <v>2894</v>
      </c>
      <c r="E24" s="405">
        <v>2894</v>
      </c>
      <c r="F24" s="405">
        <v>115514</v>
      </c>
      <c r="G24" s="405">
        <v>312</v>
      </c>
      <c r="H24" s="405">
        <v>2870</v>
      </c>
      <c r="I24" s="406">
        <f t="shared" si="4"/>
        <v>100</v>
      </c>
      <c r="J24" s="407">
        <f t="shared" si="5"/>
        <v>39.91499654457498</v>
      </c>
    </row>
    <row r="25" spans="1:10" ht="14.25" thickTop="1">
      <c r="A25" s="823" t="s">
        <v>227</v>
      </c>
      <c r="B25" s="824"/>
      <c r="C25" s="408">
        <f aca="true" t="shared" si="6" ref="C25:H25">SUM(C20:C24)</f>
        <v>988</v>
      </c>
      <c r="D25" s="408">
        <f t="shared" si="6"/>
        <v>7979</v>
      </c>
      <c r="E25" s="408">
        <f t="shared" si="6"/>
        <v>11182</v>
      </c>
      <c r="F25" s="408">
        <f t="shared" si="6"/>
        <v>362317</v>
      </c>
      <c r="G25" s="408">
        <f t="shared" si="6"/>
        <v>487</v>
      </c>
      <c r="H25" s="408">
        <f t="shared" si="6"/>
        <v>8810</v>
      </c>
      <c r="I25" s="394">
        <f t="shared" si="4"/>
        <v>71.35575031300304</v>
      </c>
      <c r="J25" s="409">
        <f t="shared" si="5"/>
        <v>45.40882316079709</v>
      </c>
    </row>
    <row r="26" spans="1:10" ht="19.5" customHeight="1">
      <c r="A26" s="814" t="s">
        <v>276</v>
      </c>
      <c r="B26" s="815"/>
      <c r="C26" s="815"/>
      <c r="D26" s="815"/>
      <c r="E26" s="815"/>
      <c r="F26" s="815"/>
      <c r="G26" s="815"/>
      <c r="H26" s="815"/>
      <c r="I26" s="815"/>
      <c r="J26" s="816"/>
    </row>
    <row r="27" spans="1:10" ht="14.25" customHeight="1">
      <c r="A27" s="809">
        <v>4</v>
      </c>
      <c r="B27" s="66" t="s">
        <v>233</v>
      </c>
      <c r="C27" s="410">
        <v>947</v>
      </c>
      <c r="D27" s="410">
        <v>428</v>
      </c>
      <c r="E27" s="410">
        <v>428</v>
      </c>
      <c r="F27" s="410">
        <v>82453</v>
      </c>
      <c r="G27" s="410">
        <v>242</v>
      </c>
      <c r="H27" s="410">
        <v>863</v>
      </c>
      <c r="I27" s="402">
        <f t="shared" si="4"/>
        <v>100</v>
      </c>
      <c r="J27" s="387">
        <f>F27/D27</f>
        <v>192.64719626168224</v>
      </c>
    </row>
    <row r="28" spans="1:10" ht="15" customHeight="1" thickBot="1">
      <c r="A28" s="811"/>
      <c r="B28" s="67" t="s">
        <v>234</v>
      </c>
      <c r="C28" s="405">
        <v>54</v>
      </c>
      <c r="D28" s="405">
        <v>235</v>
      </c>
      <c r="E28" s="405">
        <v>319</v>
      </c>
      <c r="F28" s="405">
        <v>29539</v>
      </c>
      <c r="G28" s="405">
        <v>0</v>
      </c>
      <c r="H28" s="405">
        <v>232</v>
      </c>
      <c r="I28" s="391">
        <f>D28/E28*100</f>
        <v>73.66771159874608</v>
      </c>
      <c r="J28" s="400">
        <f>F28/D28</f>
        <v>125.69787234042553</v>
      </c>
    </row>
    <row r="29" spans="1:10" ht="14.25" thickTop="1">
      <c r="A29" s="805" t="s">
        <v>227</v>
      </c>
      <c r="B29" s="806"/>
      <c r="C29" s="393">
        <f aca="true" t="shared" si="7" ref="C29:H29">SUM(C27:C28)</f>
        <v>1001</v>
      </c>
      <c r="D29" s="393">
        <f t="shared" si="7"/>
        <v>663</v>
      </c>
      <c r="E29" s="393">
        <f t="shared" si="7"/>
        <v>747</v>
      </c>
      <c r="F29" s="393">
        <f t="shared" si="7"/>
        <v>111992</v>
      </c>
      <c r="G29" s="393">
        <f t="shared" si="7"/>
        <v>242</v>
      </c>
      <c r="H29" s="393">
        <f t="shared" si="7"/>
        <v>1095</v>
      </c>
      <c r="I29" s="394">
        <f>D29/E29*100</f>
        <v>88.75502008032129</v>
      </c>
      <c r="J29" s="395">
        <f>F29/D29</f>
        <v>168.91704374057315</v>
      </c>
    </row>
    <row r="30" spans="1:10" ht="19.5" customHeight="1">
      <c r="A30" s="789" t="s">
        <v>235</v>
      </c>
      <c r="B30" s="790"/>
      <c r="C30" s="790"/>
      <c r="D30" s="790"/>
      <c r="E30" s="790"/>
      <c r="F30" s="790"/>
      <c r="G30" s="790"/>
      <c r="H30" s="790"/>
      <c r="I30" s="790"/>
      <c r="J30" s="791"/>
    </row>
    <row r="31" spans="1:10" ht="13.5" customHeight="1">
      <c r="A31" s="809">
        <v>5</v>
      </c>
      <c r="B31" s="18" t="s">
        <v>225</v>
      </c>
      <c r="C31" s="411">
        <v>304</v>
      </c>
      <c r="D31" s="411">
        <v>105</v>
      </c>
      <c r="E31" s="411">
        <v>164</v>
      </c>
      <c r="F31" s="411">
        <v>17729</v>
      </c>
      <c r="G31" s="411">
        <v>0</v>
      </c>
      <c r="H31" s="411">
        <v>180</v>
      </c>
      <c r="I31" s="386">
        <f aca="true" t="shared" si="8" ref="I31:I36">D31/E31*100</f>
        <v>64.02439024390245</v>
      </c>
      <c r="J31" s="412">
        <f aca="true" t="shared" si="9" ref="J31:J36">F31/D31</f>
        <v>168.84761904761905</v>
      </c>
    </row>
    <row r="32" spans="1:10" ht="13.5" customHeight="1">
      <c r="A32" s="810"/>
      <c r="B32" s="19" t="s">
        <v>229</v>
      </c>
      <c r="C32" s="403">
        <v>394</v>
      </c>
      <c r="D32" s="403">
        <v>71</v>
      </c>
      <c r="E32" s="403">
        <v>80</v>
      </c>
      <c r="F32" s="403">
        <v>14742</v>
      </c>
      <c r="G32" s="403">
        <v>113</v>
      </c>
      <c r="H32" s="403">
        <v>185</v>
      </c>
      <c r="I32" s="389">
        <f t="shared" si="8"/>
        <v>88.75</v>
      </c>
      <c r="J32" s="404">
        <f t="shared" si="9"/>
        <v>207.6338028169014</v>
      </c>
    </row>
    <row r="33" spans="1:10" ht="13.5" customHeight="1">
      <c r="A33" s="810"/>
      <c r="B33" s="19" t="s">
        <v>230</v>
      </c>
      <c r="C33" s="403">
        <v>157</v>
      </c>
      <c r="D33" s="403">
        <v>4</v>
      </c>
      <c r="E33" s="403">
        <v>26</v>
      </c>
      <c r="F33" s="403">
        <v>5840</v>
      </c>
      <c r="G33" s="403">
        <v>56</v>
      </c>
      <c r="H33" s="403">
        <v>43</v>
      </c>
      <c r="I33" s="389">
        <f>D33/E33*100</f>
        <v>15.384615384615385</v>
      </c>
      <c r="J33" s="404">
        <f t="shared" si="9"/>
        <v>1460</v>
      </c>
    </row>
    <row r="34" spans="1:10" ht="13.5" customHeight="1">
      <c r="A34" s="810"/>
      <c r="B34" s="20" t="s">
        <v>226</v>
      </c>
      <c r="C34" s="398">
        <v>1025</v>
      </c>
      <c r="D34" s="398">
        <v>212</v>
      </c>
      <c r="E34" s="398">
        <v>292</v>
      </c>
      <c r="F34" s="398">
        <v>44290</v>
      </c>
      <c r="G34" s="398">
        <v>0</v>
      </c>
      <c r="H34" s="398">
        <v>464</v>
      </c>
      <c r="I34" s="413">
        <f t="shared" si="8"/>
        <v>72.6027397260274</v>
      </c>
      <c r="J34" s="404">
        <f t="shared" si="9"/>
        <v>208.91509433962264</v>
      </c>
    </row>
    <row r="35" spans="1:10" ht="13.5" customHeight="1" thickBot="1">
      <c r="A35" s="811"/>
      <c r="B35" s="67" t="s">
        <v>236</v>
      </c>
      <c r="C35" s="405">
        <v>5557</v>
      </c>
      <c r="D35" s="405">
        <v>1576</v>
      </c>
      <c r="E35" s="405">
        <v>1912</v>
      </c>
      <c r="F35" s="405">
        <v>579408</v>
      </c>
      <c r="G35" s="405">
        <v>1579</v>
      </c>
      <c r="H35" s="405">
        <v>3578</v>
      </c>
      <c r="I35" s="391">
        <f t="shared" si="8"/>
        <v>82.42677824267783</v>
      </c>
      <c r="J35" s="392">
        <f t="shared" si="9"/>
        <v>367.6446700507614</v>
      </c>
    </row>
    <row r="36" spans="1:10" ht="19.5" customHeight="1" thickBot="1" thickTop="1">
      <c r="A36" s="807" t="s">
        <v>227</v>
      </c>
      <c r="B36" s="808"/>
      <c r="C36" s="414">
        <f aca="true" t="shared" si="10" ref="C36:H36">SUM(C31:C35)</f>
        <v>7437</v>
      </c>
      <c r="D36" s="414">
        <f t="shared" si="10"/>
        <v>1968</v>
      </c>
      <c r="E36" s="414">
        <f t="shared" si="10"/>
        <v>2474</v>
      </c>
      <c r="F36" s="414">
        <f t="shared" si="10"/>
        <v>662009</v>
      </c>
      <c r="G36" s="414">
        <f t="shared" si="10"/>
        <v>1748</v>
      </c>
      <c r="H36" s="414">
        <f t="shared" si="10"/>
        <v>4450</v>
      </c>
      <c r="I36" s="415">
        <f t="shared" si="8"/>
        <v>79.54729183508489</v>
      </c>
      <c r="J36" s="416">
        <f t="shared" si="9"/>
        <v>336.3866869918699</v>
      </c>
    </row>
    <row r="37" spans="1:10" ht="19.5" customHeight="1">
      <c r="A37" s="645"/>
      <c r="B37" s="645"/>
      <c r="C37" s="645"/>
      <c r="D37" s="645"/>
      <c r="E37" s="645"/>
      <c r="F37" s="645"/>
      <c r="G37" s="645"/>
      <c r="H37" s="645"/>
      <c r="I37" s="645"/>
      <c r="J37" s="645"/>
    </row>
    <row r="38" spans="1:10" ht="18" customHeight="1">
      <c r="A38" s="799" t="s">
        <v>43</v>
      </c>
      <c r="B38" s="799"/>
      <c r="C38" s="799"/>
      <c r="D38" s="799"/>
      <c r="E38" s="799"/>
      <c r="F38" s="799"/>
      <c r="G38" s="799"/>
      <c r="H38" s="799"/>
      <c r="I38" s="799"/>
      <c r="J38" s="799"/>
    </row>
    <row r="39" spans="1:10" ht="18.75" customHeight="1">
      <c r="A39" s="687"/>
      <c r="B39" s="687"/>
      <c r="C39" s="687"/>
      <c r="D39" s="687"/>
      <c r="E39" s="687"/>
      <c r="F39" s="687"/>
      <c r="G39" s="687"/>
      <c r="H39" s="687"/>
      <c r="I39" s="687"/>
      <c r="J39" s="687"/>
    </row>
    <row r="40" spans="1:10" ht="12.75" customHeight="1">
      <c r="A40" s="213"/>
      <c r="B40" s="214"/>
      <c r="C40" s="214"/>
      <c r="D40" s="214"/>
      <c r="E40" s="215"/>
      <c r="F40" s="215"/>
      <c r="G40" s="215"/>
      <c r="H40" s="215"/>
      <c r="I40" s="220"/>
      <c r="J40" s="220"/>
    </row>
    <row r="41" spans="1:10" ht="12.75" customHeight="1">
      <c r="A41" s="213"/>
      <c r="B41" s="214"/>
      <c r="C41" s="214"/>
      <c r="D41" s="214"/>
      <c r="E41" s="215"/>
      <c r="F41" s="215"/>
      <c r="G41" s="215"/>
      <c r="H41" s="215"/>
      <c r="I41" s="220"/>
      <c r="J41" s="220"/>
    </row>
    <row r="42" spans="1:10" ht="12.75" customHeight="1" thickBot="1">
      <c r="A42" s="213"/>
      <c r="B42" s="214"/>
      <c r="C42" s="214"/>
      <c r="D42" s="214"/>
      <c r="E42" s="215"/>
      <c r="F42" s="215"/>
      <c r="G42" s="215"/>
      <c r="H42" s="215"/>
      <c r="I42" s="798" t="s">
        <v>412</v>
      </c>
      <c r="J42" s="798"/>
    </row>
    <row r="43" spans="1:10" ht="39.75" customHeight="1">
      <c r="A43" s="817" t="s">
        <v>222</v>
      </c>
      <c r="B43" s="819" t="s">
        <v>143</v>
      </c>
      <c r="C43" s="821" t="s">
        <v>261</v>
      </c>
      <c r="D43" s="800" t="s">
        <v>595</v>
      </c>
      <c r="E43" s="800" t="s">
        <v>596</v>
      </c>
      <c r="F43" s="800" t="s">
        <v>262</v>
      </c>
      <c r="G43" s="800" t="s">
        <v>597</v>
      </c>
      <c r="H43" s="800" t="s">
        <v>263</v>
      </c>
      <c r="I43" s="800" t="s">
        <v>598</v>
      </c>
      <c r="J43" s="812" t="s">
        <v>264</v>
      </c>
    </row>
    <row r="44" spans="1:10" ht="79.5" customHeight="1" thickBot="1">
      <c r="A44" s="818"/>
      <c r="B44" s="820"/>
      <c r="C44" s="822"/>
      <c r="D44" s="801"/>
      <c r="E44" s="801"/>
      <c r="F44" s="804"/>
      <c r="G44" s="801"/>
      <c r="H44" s="801"/>
      <c r="I44" s="801"/>
      <c r="J44" s="813"/>
    </row>
    <row r="45" spans="1:10" ht="11.25" customHeight="1" thickBot="1" thickTop="1">
      <c r="A45" s="216">
        <v>0</v>
      </c>
      <c r="B45" s="217">
        <v>1</v>
      </c>
      <c r="C45" s="217">
        <v>2</v>
      </c>
      <c r="D45" s="218">
        <v>3</v>
      </c>
      <c r="E45" s="218">
        <v>4</v>
      </c>
      <c r="F45" s="218">
        <v>5</v>
      </c>
      <c r="G45" s="218">
        <v>6</v>
      </c>
      <c r="H45" s="218">
        <v>7</v>
      </c>
      <c r="I45" s="218">
        <v>8</v>
      </c>
      <c r="J45" s="219">
        <v>9</v>
      </c>
    </row>
    <row r="46" spans="1:10" ht="38.25" customHeight="1" thickTop="1">
      <c r="A46" s="789" t="s">
        <v>237</v>
      </c>
      <c r="B46" s="790"/>
      <c r="C46" s="790"/>
      <c r="D46" s="790"/>
      <c r="E46" s="790"/>
      <c r="F46" s="790"/>
      <c r="G46" s="790"/>
      <c r="H46" s="790"/>
      <c r="I46" s="790"/>
      <c r="J46" s="791"/>
    </row>
    <row r="47" spans="1:10" ht="14.25" customHeight="1">
      <c r="A47" s="809">
        <v>6</v>
      </c>
      <c r="B47" s="22" t="s">
        <v>229</v>
      </c>
      <c r="C47" s="401">
        <v>314</v>
      </c>
      <c r="D47" s="401">
        <v>277</v>
      </c>
      <c r="E47" s="401">
        <v>281</v>
      </c>
      <c r="F47" s="401">
        <v>220064</v>
      </c>
      <c r="G47" s="401">
        <v>404</v>
      </c>
      <c r="H47" s="401">
        <v>56</v>
      </c>
      <c r="I47" s="402">
        <f>D47/E47*100</f>
        <v>98.57651245551602</v>
      </c>
      <c r="J47" s="387">
        <f>F47/D47</f>
        <v>794.4548736462094</v>
      </c>
    </row>
    <row r="48" spans="1:10" ht="14.25" customHeight="1" thickBot="1">
      <c r="A48" s="811"/>
      <c r="B48" s="68" t="s">
        <v>226</v>
      </c>
      <c r="C48" s="405">
        <v>3820</v>
      </c>
      <c r="D48" s="405">
        <v>3441</v>
      </c>
      <c r="E48" s="405">
        <v>4796</v>
      </c>
      <c r="F48" s="405">
        <v>978290</v>
      </c>
      <c r="G48" s="405">
        <v>0</v>
      </c>
      <c r="H48" s="405">
        <v>4781</v>
      </c>
      <c r="I48" s="391">
        <f>D48/E48*100</f>
        <v>71.74728940783986</v>
      </c>
      <c r="J48" s="417">
        <f>F48/D48</f>
        <v>284.3039814007556</v>
      </c>
    </row>
    <row r="49" spans="1:10" ht="14.25" thickTop="1">
      <c r="A49" s="787" t="s">
        <v>227</v>
      </c>
      <c r="B49" s="788"/>
      <c r="C49" s="393">
        <f aca="true" t="shared" si="11" ref="C49:H49">SUM(C47:C48)</f>
        <v>4134</v>
      </c>
      <c r="D49" s="393">
        <f t="shared" si="11"/>
        <v>3718</v>
      </c>
      <c r="E49" s="393">
        <f t="shared" si="11"/>
        <v>5077</v>
      </c>
      <c r="F49" s="393">
        <f t="shared" si="11"/>
        <v>1198354</v>
      </c>
      <c r="G49" s="393">
        <f t="shared" si="11"/>
        <v>404</v>
      </c>
      <c r="H49" s="393">
        <f t="shared" si="11"/>
        <v>4837</v>
      </c>
      <c r="I49" s="394">
        <f>D49/E49*100</f>
        <v>73.23222375418554</v>
      </c>
      <c r="J49" s="418">
        <f>F49/D49</f>
        <v>322.3114577729962</v>
      </c>
    </row>
    <row r="50" spans="1:10" ht="19.5" customHeight="1">
      <c r="A50" s="837" t="s">
        <v>238</v>
      </c>
      <c r="B50" s="838"/>
      <c r="C50" s="838"/>
      <c r="D50" s="838"/>
      <c r="E50" s="838"/>
      <c r="F50" s="838"/>
      <c r="G50" s="838"/>
      <c r="H50" s="838"/>
      <c r="I50" s="838"/>
      <c r="J50" s="839"/>
    </row>
    <row r="51" spans="1:10" ht="13.5" customHeight="1">
      <c r="A51" s="809">
        <v>7</v>
      </c>
      <c r="B51" s="21" t="s">
        <v>225</v>
      </c>
      <c r="C51" s="401">
        <v>3</v>
      </c>
      <c r="D51" s="401">
        <v>16</v>
      </c>
      <c r="E51" s="401">
        <v>16</v>
      </c>
      <c r="F51" s="401">
        <v>1988</v>
      </c>
      <c r="G51" s="401">
        <v>0</v>
      </c>
      <c r="H51" s="401">
        <v>22</v>
      </c>
      <c r="I51" s="389">
        <f>D51/E51*100</f>
        <v>100</v>
      </c>
      <c r="J51" s="404">
        <f>F51/D51</f>
        <v>124.25</v>
      </c>
    </row>
    <row r="52" spans="1:10" ht="13.5" customHeight="1">
      <c r="A52" s="810"/>
      <c r="B52" s="21" t="s">
        <v>229</v>
      </c>
      <c r="C52" s="401">
        <v>3</v>
      </c>
      <c r="D52" s="401">
        <v>128</v>
      </c>
      <c r="E52" s="401">
        <v>510</v>
      </c>
      <c r="F52" s="401">
        <v>2305</v>
      </c>
      <c r="G52" s="401">
        <v>35</v>
      </c>
      <c r="H52" s="401">
        <v>216</v>
      </c>
      <c r="I52" s="389">
        <f>D52/E52*100</f>
        <v>25.098039215686274</v>
      </c>
      <c r="J52" s="404">
        <f>F52/D52</f>
        <v>18.0078125</v>
      </c>
    </row>
    <row r="53" spans="1:10" ht="13.5" customHeight="1">
      <c r="A53" s="810"/>
      <c r="B53" s="19" t="s">
        <v>230</v>
      </c>
      <c r="C53" s="403">
        <f>3+187+3+155+1+2</f>
        <v>351</v>
      </c>
      <c r="D53" s="403">
        <f>42+14+3+8+129+1+2+10</f>
        <v>209</v>
      </c>
      <c r="E53" s="403">
        <f>1+444+512+92+308+1713+4+6+17+4+16+32+49</f>
        <v>3198</v>
      </c>
      <c r="F53" s="403">
        <f>3050+1278+228+281+7319+22+23+605</f>
        <v>12806</v>
      </c>
      <c r="G53" s="403">
        <f>4+266+15+6+7+485+2+5+1+7</f>
        <v>798</v>
      </c>
      <c r="H53" s="403">
        <f>7+495+32+9+15+769+3+7+2+19</f>
        <v>1358</v>
      </c>
      <c r="I53" s="389">
        <f>D53/E53*100</f>
        <v>6.5353345841150725</v>
      </c>
      <c r="J53" s="404">
        <f>F53/D53</f>
        <v>61.27272727272727</v>
      </c>
    </row>
    <row r="54" spans="1:10" ht="10.5" customHeight="1">
      <c r="A54" s="810"/>
      <c r="B54" s="827" t="s">
        <v>224</v>
      </c>
      <c r="C54" s="796">
        <f>16+1+35+35+4+35+4</f>
        <v>130</v>
      </c>
      <c r="D54" s="796">
        <f>2+3+224+1+1+202+14</f>
        <v>447</v>
      </c>
      <c r="E54" s="796">
        <f>16+289+219+20+724+14241+35+1+1+2+3+4+691+43</f>
        <v>16289</v>
      </c>
      <c r="F54" s="796">
        <f>298+199+13788+66+35+12991+1869</f>
        <v>29246</v>
      </c>
      <c r="G54" s="796">
        <v>0</v>
      </c>
      <c r="H54" s="796">
        <f>3+303+1+1+276+17</f>
        <v>601</v>
      </c>
      <c r="I54" s="802">
        <f>D54/E54*100</f>
        <v>2.744183191110565</v>
      </c>
      <c r="J54" s="794">
        <f>F54/D54</f>
        <v>65.42729306487696</v>
      </c>
    </row>
    <row r="55" spans="1:10" ht="24.75" customHeight="1" thickBot="1">
      <c r="A55" s="811"/>
      <c r="B55" s="828"/>
      <c r="C55" s="797"/>
      <c r="D55" s="797"/>
      <c r="E55" s="797"/>
      <c r="F55" s="797"/>
      <c r="G55" s="797"/>
      <c r="H55" s="797"/>
      <c r="I55" s="803"/>
      <c r="J55" s="795"/>
    </row>
    <row r="56" spans="1:10" ht="14.25" thickTop="1">
      <c r="A56" s="825" t="s">
        <v>227</v>
      </c>
      <c r="B56" s="826"/>
      <c r="C56" s="419">
        <f>SUM(C51:C54)</f>
        <v>487</v>
      </c>
      <c r="D56" s="419">
        <f>SUM(D51:D54)</f>
        <v>800</v>
      </c>
      <c r="E56" s="419">
        <f>SUM(E51:E54)</f>
        <v>20013</v>
      </c>
      <c r="F56" s="419">
        <f>SUM(F51:F54)</f>
        <v>46345</v>
      </c>
      <c r="G56" s="419">
        <f>SUM(G51:G55)</f>
        <v>833</v>
      </c>
      <c r="H56" s="419">
        <f>SUM(H51:H54)</f>
        <v>2197</v>
      </c>
      <c r="I56" s="420">
        <f>D56/E56*100</f>
        <v>3.9974016889022135</v>
      </c>
      <c r="J56" s="421">
        <f>F56/D56</f>
        <v>57.93125</v>
      </c>
    </row>
    <row r="57" spans="1:10" ht="13.5">
      <c r="A57" s="789" t="s">
        <v>348</v>
      </c>
      <c r="B57" s="790"/>
      <c r="C57" s="790"/>
      <c r="D57" s="790"/>
      <c r="E57" s="790"/>
      <c r="F57" s="790"/>
      <c r="G57" s="790"/>
      <c r="H57" s="790"/>
      <c r="I57" s="790"/>
      <c r="J57" s="791"/>
    </row>
    <row r="58" spans="1:10" ht="14.25" thickBot="1">
      <c r="A58" s="123">
        <v>8</v>
      </c>
      <c r="B58" s="22" t="s">
        <v>229</v>
      </c>
      <c r="C58" s="401">
        <v>1928</v>
      </c>
      <c r="D58" s="401">
        <v>471</v>
      </c>
      <c r="E58" s="401">
        <v>494</v>
      </c>
      <c r="F58" s="401">
        <v>330626</v>
      </c>
      <c r="G58" s="401">
        <v>400</v>
      </c>
      <c r="H58" s="401">
        <v>1147</v>
      </c>
      <c r="I58" s="402">
        <f>D58/E58*100</f>
        <v>95.34412955465586</v>
      </c>
      <c r="J58" s="387">
        <f>F58/D58</f>
        <v>701.9660297239915</v>
      </c>
    </row>
    <row r="59" spans="1:10" ht="14.25" thickTop="1">
      <c r="A59" s="787" t="s">
        <v>227</v>
      </c>
      <c r="B59" s="788"/>
      <c r="C59" s="393">
        <f aca="true" t="shared" si="12" ref="C59:H59">SUM(C58:C58)</f>
        <v>1928</v>
      </c>
      <c r="D59" s="393">
        <f t="shared" si="12"/>
        <v>471</v>
      </c>
      <c r="E59" s="393">
        <f t="shared" si="12"/>
        <v>494</v>
      </c>
      <c r="F59" s="393">
        <f t="shared" si="12"/>
        <v>330626</v>
      </c>
      <c r="G59" s="393">
        <f t="shared" si="12"/>
        <v>400</v>
      </c>
      <c r="H59" s="393">
        <f t="shared" si="12"/>
        <v>1147</v>
      </c>
      <c r="I59" s="394">
        <f>D59/E59*100</f>
        <v>95.34412955465586</v>
      </c>
      <c r="J59" s="418">
        <f>F59/D59</f>
        <v>701.9660297239915</v>
      </c>
    </row>
    <row r="60" spans="1:10" ht="19.5" customHeight="1">
      <c r="A60" s="789" t="s">
        <v>349</v>
      </c>
      <c r="B60" s="790"/>
      <c r="C60" s="790"/>
      <c r="D60" s="790"/>
      <c r="E60" s="790"/>
      <c r="F60" s="790"/>
      <c r="G60" s="790"/>
      <c r="H60" s="790"/>
      <c r="I60" s="790"/>
      <c r="J60" s="791"/>
    </row>
    <row r="61" spans="1:10" ht="14.25" customHeight="1" thickBot="1">
      <c r="A61" s="124">
        <v>9</v>
      </c>
      <c r="B61" s="68" t="s">
        <v>226</v>
      </c>
      <c r="C61" s="405">
        <v>149</v>
      </c>
      <c r="D61" s="405">
        <v>541</v>
      </c>
      <c r="E61" s="405">
        <v>917</v>
      </c>
      <c r="F61" s="405">
        <v>45184</v>
      </c>
      <c r="G61" s="405">
        <v>0</v>
      </c>
      <c r="H61" s="405">
        <v>754</v>
      </c>
      <c r="I61" s="391">
        <f>D61/E61*100</f>
        <v>58.99672846237731</v>
      </c>
      <c r="J61" s="417">
        <f>F61/D61</f>
        <v>83.51940850277265</v>
      </c>
    </row>
    <row r="62" spans="1:10" ht="14.25" thickTop="1">
      <c r="A62" s="787" t="s">
        <v>227</v>
      </c>
      <c r="B62" s="788"/>
      <c r="C62" s="393">
        <f aca="true" t="shared" si="13" ref="C62:H62">SUM(C61:C61)</f>
        <v>149</v>
      </c>
      <c r="D62" s="393">
        <f t="shared" si="13"/>
        <v>541</v>
      </c>
      <c r="E62" s="393">
        <f t="shared" si="13"/>
        <v>917</v>
      </c>
      <c r="F62" s="393">
        <f t="shared" si="13"/>
        <v>45184</v>
      </c>
      <c r="G62" s="393">
        <f t="shared" si="13"/>
        <v>0</v>
      </c>
      <c r="H62" s="393">
        <f t="shared" si="13"/>
        <v>754</v>
      </c>
      <c r="I62" s="394">
        <f>D62/E62*100</f>
        <v>58.99672846237731</v>
      </c>
      <c r="J62" s="418">
        <f>F62/D62</f>
        <v>83.51940850277265</v>
      </c>
    </row>
    <row r="63" spans="1:10" ht="19.5" customHeight="1">
      <c r="A63" s="789" t="s">
        <v>350</v>
      </c>
      <c r="B63" s="790"/>
      <c r="C63" s="790"/>
      <c r="D63" s="790"/>
      <c r="E63" s="790"/>
      <c r="F63" s="790"/>
      <c r="G63" s="790"/>
      <c r="H63" s="790"/>
      <c r="I63" s="790"/>
      <c r="J63" s="791"/>
    </row>
    <row r="64" spans="1:10" ht="14.25" customHeight="1" thickBot="1">
      <c r="A64" s="124">
        <v>10</v>
      </c>
      <c r="B64" s="68" t="s">
        <v>226</v>
      </c>
      <c r="C64" s="405">
        <v>101</v>
      </c>
      <c r="D64" s="405">
        <v>462</v>
      </c>
      <c r="E64" s="405">
        <v>759</v>
      </c>
      <c r="F64" s="405">
        <v>48501</v>
      </c>
      <c r="G64" s="405">
        <v>0</v>
      </c>
      <c r="H64" s="405">
        <v>514</v>
      </c>
      <c r="I64" s="391">
        <f>D64/E64*100</f>
        <v>60.86956521739131</v>
      </c>
      <c r="J64" s="417">
        <f>F64/D64</f>
        <v>104.98051948051948</v>
      </c>
    </row>
    <row r="65" spans="1:10" ht="14.25" thickTop="1">
      <c r="A65" s="787" t="s">
        <v>227</v>
      </c>
      <c r="B65" s="788"/>
      <c r="C65" s="393">
        <f aca="true" t="shared" si="14" ref="C65:H65">SUM(C64:C64)</f>
        <v>101</v>
      </c>
      <c r="D65" s="393">
        <f t="shared" si="14"/>
        <v>462</v>
      </c>
      <c r="E65" s="393">
        <f t="shared" si="14"/>
        <v>759</v>
      </c>
      <c r="F65" s="393">
        <f t="shared" si="14"/>
        <v>48501</v>
      </c>
      <c r="G65" s="393">
        <f t="shared" si="14"/>
        <v>0</v>
      </c>
      <c r="H65" s="393">
        <f t="shared" si="14"/>
        <v>514</v>
      </c>
      <c r="I65" s="394">
        <f>D65/E65*100</f>
        <v>60.86956521739131</v>
      </c>
      <c r="J65" s="418">
        <f>F65/D65</f>
        <v>104.98051948051948</v>
      </c>
    </row>
    <row r="66" spans="1:10" ht="19.5" customHeight="1">
      <c r="A66" s="789" t="s">
        <v>351</v>
      </c>
      <c r="B66" s="790"/>
      <c r="C66" s="790"/>
      <c r="D66" s="790"/>
      <c r="E66" s="790"/>
      <c r="F66" s="790"/>
      <c r="G66" s="790"/>
      <c r="H66" s="790"/>
      <c r="I66" s="790"/>
      <c r="J66" s="791"/>
    </row>
    <row r="67" spans="1:10" ht="14.25" customHeight="1" thickBot="1">
      <c r="A67" s="123">
        <v>11</v>
      </c>
      <c r="B67" s="66" t="s">
        <v>233</v>
      </c>
      <c r="C67" s="401">
        <v>734</v>
      </c>
      <c r="D67" s="401">
        <v>1083</v>
      </c>
      <c r="E67" s="401">
        <v>1083</v>
      </c>
      <c r="F67" s="401">
        <v>102174</v>
      </c>
      <c r="G67" s="401">
        <v>302</v>
      </c>
      <c r="H67" s="401">
        <v>1657</v>
      </c>
      <c r="I67" s="402">
        <f>D67/E67*100</f>
        <v>100</v>
      </c>
      <c r="J67" s="387">
        <f>F67/D67</f>
        <v>94.34349030470914</v>
      </c>
    </row>
    <row r="68" spans="1:10" ht="14.25" thickTop="1">
      <c r="A68" s="787" t="s">
        <v>227</v>
      </c>
      <c r="B68" s="788"/>
      <c r="C68" s="393">
        <f aca="true" t="shared" si="15" ref="C68:H68">SUM(C67:C67)</f>
        <v>734</v>
      </c>
      <c r="D68" s="393">
        <f t="shared" si="15"/>
        <v>1083</v>
      </c>
      <c r="E68" s="393">
        <f t="shared" si="15"/>
        <v>1083</v>
      </c>
      <c r="F68" s="393">
        <f t="shared" si="15"/>
        <v>102174</v>
      </c>
      <c r="G68" s="393">
        <f t="shared" si="15"/>
        <v>302</v>
      </c>
      <c r="H68" s="393">
        <f t="shared" si="15"/>
        <v>1657</v>
      </c>
      <c r="I68" s="394">
        <f>D68/E68*100</f>
        <v>100</v>
      </c>
      <c r="J68" s="418">
        <f>F68/D68</f>
        <v>94.34349030470914</v>
      </c>
    </row>
    <row r="69" spans="1:10" ht="19.5" customHeight="1">
      <c r="A69" s="789" t="s">
        <v>352</v>
      </c>
      <c r="B69" s="790"/>
      <c r="C69" s="790"/>
      <c r="D69" s="790"/>
      <c r="E69" s="790"/>
      <c r="F69" s="790"/>
      <c r="G69" s="790"/>
      <c r="H69" s="790"/>
      <c r="I69" s="790"/>
      <c r="J69" s="791"/>
    </row>
    <row r="70" spans="1:10" ht="14.25" customHeight="1" thickBot="1">
      <c r="A70" s="123">
        <v>12</v>
      </c>
      <c r="B70" s="66" t="s">
        <v>233</v>
      </c>
      <c r="C70" s="401">
        <v>238</v>
      </c>
      <c r="D70" s="401">
        <v>983</v>
      </c>
      <c r="E70" s="401">
        <v>983</v>
      </c>
      <c r="F70" s="401">
        <v>63790</v>
      </c>
      <c r="G70" s="401">
        <v>151</v>
      </c>
      <c r="H70" s="401">
        <v>1080</v>
      </c>
      <c r="I70" s="402">
        <f>D70/E70*100</f>
        <v>100</v>
      </c>
      <c r="J70" s="387">
        <f>F70/D70</f>
        <v>64.89318413021363</v>
      </c>
    </row>
    <row r="71" spans="1:10" ht="14.25" thickTop="1">
      <c r="A71" s="787" t="s">
        <v>227</v>
      </c>
      <c r="B71" s="788"/>
      <c r="C71" s="393">
        <f aca="true" t="shared" si="16" ref="C71:H71">SUM(C70:C70)</f>
        <v>238</v>
      </c>
      <c r="D71" s="393">
        <f t="shared" si="16"/>
        <v>983</v>
      </c>
      <c r="E71" s="393">
        <f t="shared" si="16"/>
        <v>983</v>
      </c>
      <c r="F71" s="393">
        <f t="shared" si="16"/>
        <v>63790</v>
      </c>
      <c r="G71" s="393">
        <f t="shared" si="16"/>
        <v>151</v>
      </c>
      <c r="H71" s="393">
        <f t="shared" si="16"/>
        <v>1080</v>
      </c>
      <c r="I71" s="394">
        <f>D71/E71*100</f>
        <v>100</v>
      </c>
      <c r="J71" s="418">
        <f>F71/D71</f>
        <v>64.89318413021363</v>
      </c>
    </row>
    <row r="72" spans="1:10" ht="18.75" customHeight="1">
      <c r="A72" s="789" t="s">
        <v>353</v>
      </c>
      <c r="B72" s="790"/>
      <c r="C72" s="790"/>
      <c r="D72" s="790"/>
      <c r="E72" s="790"/>
      <c r="F72" s="790"/>
      <c r="G72" s="790"/>
      <c r="H72" s="790"/>
      <c r="I72" s="790"/>
      <c r="J72" s="791"/>
    </row>
    <row r="73" spans="1:10" ht="14.25" thickBot="1">
      <c r="A73" s="123">
        <v>13</v>
      </c>
      <c r="B73" s="66" t="s">
        <v>233</v>
      </c>
      <c r="C73" s="401">
        <v>216</v>
      </c>
      <c r="D73" s="401">
        <v>969</v>
      </c>
      <c r="E73" s="401">
        <v>969</v>
      </c>
      <c r="F73" s="401">
        <v>38460</v>
      </c>
      <c r="G73" s="401">
        <v>127</v>
      </c>
      <c r="H73" s="401">
        <v>1137</v>
      </c>
      <c r="I73" s="402">
        <f>D73/E73*100</f>
        <v>100</v>
      </c>
      <c r="J73" s="387">
        <f>F73/D73</f>
        <v>39.690402476780186</v>
      </c>
    </row>
    <row r="74" spans="1:10" ht="21.75" customHeight="1" thickBot="1" thickTop="1">
      <c r="A74" s="792" t="s">
        <v>227</v>
      </c>
      <c r="B74" s="793"/>
      <c r="C74" s="414">
        <f aca="true" t="shared" si="17" ref="C74:H74">SUM(C73:C73)</f>
        <v>216</v>
      </c>
      <c r="D74" s="414">
        <f t="shared" si="17"/>
        <v>969</v>
      </c>
      <c r="E74" s="414">
        <f t="shared" si="17"/>
        <v>969</v>
      </c>
      <c r="F74" s="414">
        <f t="shared" si="17"/>
        <v>38460</v>
      </c>
      <c r="G74" s="414">
        <f t="shared" si="17"/>
        <v>127</v>
      </c>
      <c r="H74" s="414">
        <f t="shared" si="17"/>
        <v>1137</v>
      </c>
      <c r="I74" s="415">
        <f>D74/E74*100</f>
        <v>100</v>
      </c>
      <c r="J74" s="422">
        <f>F74/D74</f>
        <v>39.690402476780186</v>
      </c>
    </row>
    <row r="75" spans="1:10" ht="21.75" customHeight="1">
      <c r="A75" s="645" t="s">
        <v>532</v>
      </c>
      <c r="B75" s="645"/>
      <c r="C75" s="645"/>
      <c r="D75" s="645"/>
      <c r="E75" s="645"/>
      <c r="F75" s="645"/>
      <c r="G75" s="645"/>
      <c r="H75" s="645"/>
      <c r="I75" s="645"/>
      <c r="J75" s="645"/>
    </row>
  </sheetData>
  <mergeCells count="67">
    <mergeCell ref="A37:J37"/>
    <mergeCell ref="A75:J75"/>
    <mergeCell ref="A4:A5"/>
    <mergeCell ref="B4:B5"/>
    <mergeCell ref="C4:C5"/>
    <mergeCell ref="A50:J50"/>
    <mergeCell ref="H4:H5"/>
    <mergeCell ref="I4:I5"/>
    <mergeCell ref="J4:J5"/>
    <mergeCell ref="E4:E5"/>
    <mergeCell ref="F4:F5"/>
    <mergeCell ref="A12:J12"/>
    <mergeCell ref="A56:B56"/>
    <mergeCell ref="B54:B55"/>
    <mergeCell ref="A51:A55"/>
    <mergeCell ref="D4:D5"/>
    <mergeCell ref="A7:J7"/>
    <mergeCell ref="A18:B18"/>
    <mergeCell ref="A19:J19"/>
    <mergeCell ref="A20:A24"/>
    <mergeCell ref="A8:A10"/>
    <mergeCell ref="A11:B11"/>
    <mergeCell ref="A13:A17"/>
    <mergeCell ref="A25:B25"/>
    <mergeCell ref="A26:J26"/>
    <mergeCell ref="A27:A28"/>
    <mergeCell ref="A38:J39"/>
    <mergeCell ref="A47:A48"/>
    <mergeCell ref="A43:A44"/>
    <mergeCell ref="B43:B44"/>
    <mergeCell ref="C43:C44"/>
    <mergeCell ref="A46:J46"/>
    <mergeCell ref="D43:D44"/>
    <mergeCell ref="E43:E44"/>
    <mergeCell ref="F43:F44"/>
    <mergeCell ref="A49:B49"/>
    <mergeCell ref="A29:B29"/>
    <mergeCell ref="A30:J30"/>
    <mergeCell ref="A36:B36"/>
    <mergeCell ref="A31:A35"/>
    <mergeCell ref="G43:G44"/>
    <mergeCell ref="H43:H44"/>
    <mergeCell ref="I43:I44"/>
    <mergeCell ref="J43:J44"/>
    <mergeCell ref="I42:J42"/>
    <mergeCell ref="A1:J2"/>
    <mergeCell ref="G4:G5"/>
    <mergeCell ref="A57:J57"/>
    <mergeCell ref="C54:C55"/>
    <mergeCell ref="D54:D55"/>
    <mergeCell ref="E54:E55"/>
    <mergeCell ref="F54:F55"/>
    <mergeCell ref="H54:H55"/>
    <mergeCell ref="I54:I55"/>
    <mergeCell ref="J54:J55"/>
    <mergeCell ref="A63:J63"/>
    <mergeCell ref="A65:B65"/>
    <mergeCell ref="A66:J66"/>
    <mergeCell ref="A59:B59"/>
    <mergeCell ref="A60:J60"/>
    <mergeCell ref="A62:B62"/>
    <mergeCell ref="G54:G55"/>
    <mergeCell ref="A71:B71"/>
    <mergeCell ref="A72:J72"/>
    <mergeCell ref="A74:B74"/>
    <mergeCell ref="A68:B68"/>
    <mergeCell ref="A69:J69"/>
  </mergeCells>
  <printOptions/>
  <pageMargins left="0.5905511811023623" right="0.4330708661417323" top="0.7874015748031497" bottom="0.3937007874015748" header="0.1968503937007874" footer="0"/>
  <pageSetup horizontalDpi="600" verticalDpi="600" orientation="portrait" r:id="rId1"/>
  <rowBreaks count="1" manualBreakCount="1">
    <brk id="37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9" sqref="A9:N9"/>
    </sheetView>
  </sheetViews>
  <sheetFormatPr defaultColWidth="9.140625" defaultRowHeight="12.75"/>
  <cols>
    <col min="1" max="1" width="3.8515625" style="221" customWidth="1"/>
    <col min="2" max="2" width="20.00390625" style="221" customWidth="1"/>
    <col min="3" max="3" width="7.28125" style="221" customWidth="1"/>
    <col min="4" max="4" width="8.421875" style="221" customWidth="1"/>
    <col min="5" max="5" width="8.7109375" style="221" customWidth="1"/>
    <col min="6" max="6" width="11.28125" style="221" customWidth="1"/>
    <col min="7" max="7" width="10.140625" style="221" customWidth="1"/>
    <col min="8" max="8" width="7.8515625" style="221" customWidth="1"/>
    <col min="9" max="9" width="8.8515625" style="221" customWidth="1"/>
    <col min="10" max="10" width="9.8515625" style="221" customWidth="1"/>
    <col min="11" max="11" width="8.140625" style="221" customWidth="1"/>
    <col min="12" max="12" width="8.8515625" style="221" customWidth="1"/>
    <col min="13" max="13" width="10.8515625" style="221" customWidth="1"/>
    <col min="14" max="14" width="11.421875" style="221" customWidth="1"/>
    <col min="15" max="16384" width="8.8515625" style="221" customWidth="1"/>
  </cols>
  <sheetData>
    <row r="1" spans="1:14" ht="35.25" customHeight="1">
      <c r="A1" s="844" t="s">
        <v>22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</row>
    <row r="2" ht="12.75" customHeight="1" thickBot="1">
      <c r="N2" s="119" t="s">
        <v>403</v>
      </c>
    </row>
    <row r="3" spans="1:14" ht="51" customHeight="1">
      <c r="A3" s="847" t="s">
        <v>200</v>
      </c>
      <c r="B3" s="849" t="s">
        <v>143</v>
      </c>
      <c r="C3" s="851" t="s">
        <v>198</v>
      </c>
      <c r="D3" s="840" t="s">
        <v>202</v>
      </c>
      <c r="E3" s="840" t="s">
        <v>203</v>
      </c>
      <c r="F3" s="840" t="s">
        <v>204</v>
      </c>
      <c r="G3" s="840" t="s">
        <v>205</v>
      </c>
      <c r="H3" s="840" t="s">
        <v>206</v>
      </c>
      <c r="I3" s="840" t="s">
        <v>207</v>
      </c>
      <c r="J3" s="840" t="s">
        <v>208</v>
      </c>
      <c r="K3" s="840" t="s">
        <v>209</v>
      </c>
      <c r="L3" s="840" t="s">
        <v>210</v>
      </c>
      <c r="M3" s="840" t="s">
        <v>211</v>
      </c>
      <c r="N3" s="845" t="s">
        <v>201</v>
      </c>
    </row>
    <row r="4" spans="1:14" ht="42" customHeight="1" thickBot="1">
      <c r="A4" s="848"/>
      <c r="B4" s="850"/>
      <c r="C4" s="852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6"/>
    </row>
    <row r="5" spans="1:14" s="227" customFormat="1" ht="12" thickBot="1" thickTop="1">
      <c r="A5" s="223">
        <v>0</v>
      </c>
      <c r="B5" s="224">
        <v>1</v>
      </c>
      <c r="C5" s="225">
        <v>2</v>
      </c>
      <c r="D5" s="225">
        <v>3</v>
      </c>
      <c r="E5" s="225">
        <v>4</v>
      </c>
      <c r="F5" s="225">
        <v>5</v>
      </c>
      <c r="G5" s="225">
        <v>6</v>
      </c>
      <c r="H5" s="225">
        <v>7</v>
      </c>
      <c r="I5" s="225">
        <v>8</v>
      </c>
      <c r="J5" s="225">
        <v>9</v>
      </c>
      <c r="K5" s="225">
        <v>10</v>
      </c>
      <c r="L5" s="225">
        <v>11</v>
      </c>
      <c r="M5" s="225">
        <v>12</v>
      </c>
      <c r="N5" s="226">
        <v>13</v>
      </c>
    </row>
    <row r="6" spans="1:14" ht="39.75" customHeight="1" thickTop="1">
      <c r="A6" s="120">
        <v>2</v>
      </c>
      <c r="B6" s="228" t="s">
        <v>199</v>
      </c>
      <c r="C6" s="423">
        <v>4</v>
      </c>
      <c r="D6" s="424">
        <v>1197</v>
      </c>
      <c r="E6" s="424">
        <v>1472</v>
      </c>
      <c r="F6" s="424">
        <v>3155</v>
      </c>
      <c r="G6" s="424">
        <v>1124</v>
      </c>
      <c r="H6" s="425">
        <v>2669</v>
      </c>
      <c r="I6" s="425">
        <f>H6/C6</f>
        <v>667.25</v>
      </c>
      <c r="J6" s="426">
        <f>G6/H6*100</f>
        <v>42.11315099288122</v>
      </c>
      <c r="K6" s="426">
        <f>D6/H6*100</f>
        <v>44.84825777444736</v>
      </c>
      <c r="L6" s="425">
        <v>1.61</v>
      </c>
      <c r="M6" s="425">
        <v>5.44</v>
      </c>
      <c r="N6" s="427">
        <f>F6/C6</f>
        <v>788.75</v>
      </c>
    </row>
    <row r="7" spans="1:14" ht="39.75" customHeight="1">
      <c r="A7" s="121">
        <v>3</v>
      </c>
      <c r="B7" s="229" t="s">
        <v>53</v>
      </c>
      <c r="C7" s="294"/>
      <c r="D7" s="266"/>
      <c r="E7" s="266"/>
      <c r="F7" s="266"/>
      <c r="G7" s="266"/>
      <c r="H7" s="265"/>
      <c r="I7" s="425"/>
      <c r="J7" s="426"/>
      <c r="K7" s="426"/>
      <c r="L7" s="265"/>
      <c r="M7" s="428"/>
      <c r="N7" s="429"/>
    </row>
    <row r="8" spans="1:14" ht="39.75" customHeight="1" thickBot="1">
      <c r="A8" s="122">
        <v>4</v>
      </c>
      <c r="B8" s="230" t="s">
        <v>54</v>
      </c>
      <c r="C8" s="430">
        <v>5</v>
      </c>
      <c r="D8" s="431">
        <v>1749</v>
      </c>
      <c r="E8" s="431">
        <v>5973</v>
      </c>
      <c r="F8" s="431">
        <v>8270</v>
      </c>
      <c r="G8" s="431">
        <v>139</v>
      </c>
      <c r="H8" s="431">
        <v>7722</v>
      </c>
      <c r="I8" s="432">
        <f>H8/C8</f>
        <v>1544.4</v>
      </c>
      <c r="J8" s="426">
        <f>G8/H8*100</f>
        <v>1.8000518000518</v>
      </c>
      <c r="K8" s="432">
        <f>D8/H8*100</f>
        <v>22.64957264957265</v>
      </c>
      <c r="L8" s="431">
        <v>0.38</v>
      </c>
      <c r="M8" s="431">
        <v>76.28</v>
      </c>
      <c r="N8" s="433">
        <f>F8/C8</f>
        <v>1654</v>
      </c>
    </row>
    <row r="9" spans="1:14" ht="39.75" customHeight="1" thickBot="1" thickTop="1">
      <c r="A9" s="842" t="s">
        <v>52</v>
      </c>
      <c r="B9" s="843"/>
      <c r="C9" s="434">
        <f aca="true" t="shared" si="0" ref="C9:H9">SUM(C6:C8)</f>
        <v>9</v>
      </c>
      <c r="D9" s="434">
        <f t="shared" si="0"/>
        <v>2946</v>
      </c>
      <c r="E9" s="434">
        <f t="shared" si="0"/>
        <v>7445</v>
      </c>
      <c r="F9" s="434">
        <f t="shared" si="0"/>
        <v>11425</v>
      </c>
      <c r="G9" s="434">
        <f t="shared" si="0"/>
        <v>1263</v>
      </c>
      <c r="H9" s="434">
        <f t="shared" si="0"/>
        <v>10391</v>
      </c>
      <c r="I9" s="435">
        <f>H9/C9</f>
        <v>1154.5555555555557</v>
      </c>
      <c r="J9" s="436">
        <f>G9/H9*100</f>
        <v>12.15474930228082</v>
      </c>
      <c r="K9" s="436">
        <f>D9/H9*100</f>
        <v>28.351457992493508</v>
      </c>
      <c r="L9" s="434"/>
      <c r="M9" s="434"/>
      <c r="N9" s="437">
        <f>F9/C9</f>
        <v>1269.4444444444443</v>
      </c>
    </row>
    <row r="10" spans="1:10" ht="13.5">
      <c r="A10" s="222"/>
      <c r="B10" s="222"/>
      <c r="C10" s="222"/>
      <c r="D10" s="222"/>
      <c r="E10" s="222"/>
      <c r="F10" s="222"/>
      <c r="G10" s="222"/>
      <c r="H10" s="222"/>
      <c r="I10" s="222"/>
      <c r="J10" s="222"/>
    </row>
    <row r="11" spans="1:14" ht="12.75" customHeight="1">
      <c r="A11" s="630" t="s">
        <v>533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</row>
  </sheetData>
  <mergeCells count="17">
    <mergeCell ref="A11:N11"/>
    <mergeCell ref="A1:N1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9:B9"/>
    <mergeCell ref="M3:M4"/>
    <mergeCell ref="I3:I4"/>
    <mergeCell ref="J3:J4"/>
    <mergeCell ref="K3:K4"/>
    <mergeCell ref="L3:L4"/>
  </mergeCells>
  <printOptions horizontalCentered="1" verticalCentered="1"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17"/>
  <sheetViews>
    <sheetView zoomScale="120" zoomScaleNormal="120" workbookViewId="0" topLeftCell="A1">
      <selection activeCell="C9" sqref="C9"/>
    </sheetView>
  </sheetViews>
  <sheetFormatPr defaultColWidth="9.140625" defaultRowHeight="12.75"/>
  <cols>
    <col min="1" max="1" width="3.28125" style="15" customWidth="1"/>
    <col min="2" max="2" width="28.140625" style="15" customWidth="1"/>
    <col min="3" max="4" width="15.7109375" style="15" customWidth="1"/>
    <col min="5" max="5" width="14.57421875" style="15" customWidth="1"/>
    <col min="6" max="16384" width="9.140625" style="24" customWidth="1"/>
  </cols>
  <sheetData>
    <row r="1" spans="1:6" ht="31.5" customHeight="1">
      <c r="A1" s="607" t="s">
        <v>23</v>
      </c>
      <c r="B1" s="607"/>
      <c r="C1" s="607"/>
      <c r="D1" s="607"/>
      <c r="E1" s="607"/>
      <c r="F1" s="31"/>
    </row>
    <row r="2" spans="2:5" ht="19.5" customHeight="1" thickBot="1">
      <c r="B2" s="16"/>
      <c r="C2" s="16"/>
      <c r="D2" s="16"/>
      <c r="E2" s="25" t="s">
        <v>404</v>
      </c>
    </row>
    <row r="3" spans="1:5" ht="15" customHeight="1">
      <c r="A3" s="577" t="s">
        <v>200</v>
      </c>
      <c r="B3" s="711" t="s">
        <v>212</v>
      </c>
      <c r="C3" s="751" t="s">
        <v>213</v>
      </c>
      <c r="D3" s="857"/>
      <c r="E3" s="860" t="s">
        <v>214</v>
      </c>
    </row>
    <row r="4" spans="1:5" ht="15" customHeight="1">
      <c r="A4" s="853"/>
      <c r="B4" s="855"/>
      <c r="C4" s="858"/>
      <c r="D4" s="859"/>
      <c r="E4" s="861"/>
    </row>
    <row r="5" spans="1:5" ht="27" customHeight="1" thickBot="1">
      <c r="A5" s="854"/>
      <c r="B5" s="856"/>
      <c r="C5" s="506" t="s">
        <v>215</v>
      </c>
      <c r="D5" s="507" t="s">
        <v>216</v>
      </c>
      <c r="E5" s="862"/>
    </row>
    <row r="6" spans="1:5" s="171" customFormat="1" ht="12" thickBot="1" thickTop="1">
      <c r="A6" s="69">
        <v>0</v>
      </c>
      <c r="B6" s="60">
        <v>1</v>
      </c>
      <c r="C6" s="60">
        <v>2</v>
      </c>
      <c r="D6" s="61">
        <v>3</v>
      </c>
      <c r="E6" s="62">
        <v>8</v>
      </c>
    </row>
    <row r="7" spans="1:5" s="221" customFormat="1" ht="12.75" customHeight="1" thickTop="1">
      <c r="A7" s="863" t="s">
        <v>217</v>
      </c>
      <c r="B7" s="864"/>
      <c r="C7" s="864"/>
      <c r="D7" s="864"/>
      <c r="E7" s="865"/>
    </row>
    <row r="8" spans="1:5" s="221" customFormat="1" ht="12.75" customHeight="1">
      <c r="A8" s="866"/>
      <c r="B8" s="867"/>
      <c r="C8" s="867"/>
      <c r="D8" s="867"/>
      <c r="E8" s="868"/>
    </row>
    <row r="9" spans="1:5" s="221" customFormat="1" ht="24.75" customHeight="1">
      <c r="A9" s="869">
        <v>1</v>
      </c>
      <c r="B9" s="508" t="s">
        <v>218</v>
      </c>
      <c r="C9" s="438">
        <v>2461</v>
      </c>
      <c r="D9" s="438">
        <v>250</v>
      </c>
      <c r="E9" s="439">
        <f>D9/C9*100</f>
        <v>10.158472165786266</v>
      </c>
    </row>
    <row r="10" spans="1:5" s="221" customFormat="1" ht="24.75" customHeight="1">
      <c r="A10" s="870"/>
      <c r="B10" s="509" t="s">
        <v>219</v>
      </c>
      <c r="C10" s="440">
        <v>2386</v>
      </c>
      <c r="D10" s="440">
        <v>247</v>
      </c>
      <c r="E10" s="441">
        <f>D10/C10*100</f>
        <v>10.352053646269908</v>
      </c>
    </row>
    <row r="11" spans="1:5" s="221" customFormat="1" ht="12.75" customHeight="1">
      <c r="A11" s="873" t="s">
        <v>54</v>
      </c>
      <c r="B11" s="874"/>
      <c r="C11" s="874"/>
      <c r="D11" s="874"/>
      <c r="E11" s="875"/>
    </row>
    <row r="12" spans="1:5" s="221" customFormat="1" ht="12.75" customHeight="1">
      <c r="A12" s="876"/>
      <c r="B12" s="877"/>
      <c r="C12" s="877"/>
      <c r="D12" s="877"/>
      <c r="E12" s="878"/>
    </row>
    <row r="13" spans="1:5" s="221" customFormat="1" ht="24.75" customHeight="1">
      <c r="A13" s="869">
        <v>2</v>
      </c>
      <c r="B13" s="510" t="s">
        <v>218</v>
      </c>
      <c r="C13" s="442">
        <v>7558</v>
      </c>
      <c r="D13" s="442">
        <v>58</v>
      </c>
      <c r="E13" s="443">
        <f>D13/C13*100</f>
        <v>0.7673987827467584</v>
      </c>
    </row>
    <row r="14" spans="1:5" s="221" customFormat="1" ht="24.75" customHeight="1">
      <c r="A14" s="871"/>
      <c r="B14" s="511" t="s">
        <v>220</v>
      </c>
      <c r="C14" s="444">
        <v>2830</v>
      </c>
      <c r="D14" s="444">
        <v>97</v>
      </c>
      <c r="E14" s="445">
        <f>D14/C14*100</f>
        <v>3.4275618374558303</v>
      </c>
    </row>
    <row r="15" spans="1:5" s="221" customFormat="1" ht="24.75" customHeight="1" thickBot="1">
      <c r="A15" s="872"/>
      <c r="B15" s="512" t="s">
        <v>219</v>
      </c>
      <c r="C15" s="446">
        <v>5750</v>
      </c>
      <c r="D15" s="446">
        <v>82</v>
      </c>
      <c r="E15" s="447">
        <f>D15/C15*100</f>
        <v>1.4260869565217391</v>
      </c>
    </row>
    <row r="16" spans="1:5" ht="13.5">
      <c r="A16" s="630" t="s">
        <v>534</v>
      </c>
      <c r="B16" s="630"/>
      <c r="C16" s="630"/>
      <c r="D16" s="630"/>
      <c r="E16" s="630"/>
    </row>
    <row r="17" spans="6:14" ht="12.75" customHeight="1">
      <c r="F17" s="143"/>
      <c r="G17" s="143"/>
      <c r="H17" s="143"/>
      <c r="I17" s="143"/>
      <c r="J17" s="143"/>
      <c r="K17" s="143"/>
      <c r="L17" s="143"/>
      <c r="M17" s="143"/>
      <c r="N17" s="143"/>
    </row>
  </sheetData>
  <mergeCells count="10">
    <mergeCell ref="A16:E16"/>
    <mergeCell ref="A7:E8"/>
    <mergeCell ref="A9:A10"/>
    <mergeCell ref="A13:A15"/>
    <mergeCell ref="A11:E12"/>
    <mergeCell ref="A1:E1"/>
    <mergeCell ref="A3:A5"/>
    <mergeCell ref="B3:B5"/>
    <mergeCell ref="C3:D4"/>
    <mergeCell ref="E3:E5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25">
      <selection activeCell="V53" sqref="V53"/>
    </sheetView>
  </sheetViews>
  <sheetFormatPr defaultColWidth="9.140625" defaultRowHeight="12.75"/>
  <cols>
    <col min="1" max="1" width="21.421875" style="24" customWidth="1"/>
    <col min="2" max="2" width="4.00390625" style="24" customWidth="1"/>
    <col min="3" max="3" width="3.8515625" style="24" customWidth="1"/>
    <col min="4" max="6" width="2.8515625" style="24" customWidth="1"/>
    <col min="7" max="7" width="3.00390625" style="24" customWidth="1"/>
    <col min="8" max="8" width="3.7109375" style="24" customWidth="1"/>
    <col min="9" max="9" width="3.140625" style="24" customWidth="1"/>
    <col min="10" max="11" width="4.140625" style="24" customWidth="1"/>
    <col min="12" max="13" width="4.00390625" style="24" customWidth="1"/>
    <col min="14" max="14" width="3.28125" style="24" customWidth="1"/>
    <col min="15" max="16" width="3.8515625" style="24" customWidth="1"/>
    <col min="17" max="17" width="4.00390625" style="24" customWidth="1"/>
    <col min="18" max="18" width="3.28125" style="24" customWidth="1"/>
    <col min="19" max="19" width="3.140625" style="24" customWidth="1"/>
    <col min="20" max="20" width="3.57421875" style="24" customWidth="1"/>
    <col min="21" max="21" width="2.7109375" style="24" customWidth="1"/>
    <col min="22" max="16384" width="9.140625" style="24" customWidth="1"/>
  </cols>
  <sheetData>
    <row r="1" spans="1:21" ht="18" customHeight="1">
      <c r="A1" s="738" t="s">
        <v>408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</row>
    <row r="2" spans="1:21" ht="14.25" customHeight="1" thickBo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879" t="s">
        <v>405</v>
      </c>
      <c r="S2" s="879"/>
      <c r="T2" s="879"/>
      <c r="U2" s="879"/>
    </row>
    <row r="3" spans="1:21" ht="13.5" customHeight="1" thickBot="1">
      <c r="A3" s="883" t="s">
        <v>143</v>
      </c>
      <c r="B3" s="880" t="s">
        <v>239</v>
      </c>
      <c r="C3" s="880" t="s">
        <v>383</v>
      </c>
      <c r="D3" s="888" t="s">
        <v>240</v>
      </c>
      <c r="E3" s="888" t="s">
        <v>241</v>
      </c>
      <c r="F3" s="888" t="s">
        <v>242</v>
      </c>
      <c r="G3" s="888" t="s">
        <v>384</v>
      </c>
      <c r="H3" s="888" t="s">
        <v>385</v>
      </c>
      <c r="I3" s="880" t="s">
        <v>386</v>
      </c>
      <c r="J3" s="880" t="s">
        <v>387</v>
      </c>
      <c r="K3" s="880" t="s">
        <v>388</v>
      </c>
      <c r="L3" s="902" t="s">
        <v>243</v>
      </c>
      <c r="M3" s="903"/>
      <c r="N3" s="903"/>
      <c r="O3" s="903"/>
      <c r="P3" s="903"/>
      <c r="Q3" s="903"/>
      <c r="R3" s="893" t="s">
        <v>244</v>
      </c>
      <c r="S3" s="905"/>
      <c r="T3" s="893" t="s">
        <v>245</v>
      </c>
      <c r="U3" s="894"/>
    </row>
    <row r="4" spans="1:21" ht="20.25" customHeight="1" thickBot="1" thickTop="1">
      <c r="A4" s="884"/>
      <c r="B4" s="886"/>
      <c r="C4" s="886"/>
      <c r="D4" s="889"/>
      <c r="E4" s="889"/>
      <c r="F4" s="889"/>
      <c r="G4" s="889"/>
      <c r="H4" s="889"/>
      <c r="I4" s="881"/>
      <c r="J4" s="881"/>
      <c r="K4" s="881"/>
      <c r="L4" s="904"/>
      <c r="M4" s="904"/>
      <c r="N4" s="904"/>
      <c r="O4" s="904"/>
      <c r="P4" s="904"/>
      <c r="Q4" s="904"/>
      <c r="R4" s="895"/>
      <c r="S4" s="906"/>
      <c r="T4" s="895"/>
      <c r="U4" s="896"/>
    </row>
    <row r="5" spans="1:21" ht="54.75" customHeight="1" thickBot="1" thickTop="1">
      <c r="A5" s="884"/>
      <c r="B5" s="886"/>
      <c r="C5" s="886"/>
      <c r="D5" s="889"/>
      <c r="E5" s="889"/>
      <c r="F5" s="889"/>
      <c r="G5" s="889"/>
      <c r="H5" s="889"/>
      <c r="I5" s="881"/>
      <c r="J5" s="881"/>
      <c r="K5" s="881"/>
      <c r="L5" s="887" t="s">
        <v>246</v>
      </c>
      <c r="M5" s="887" t="s">
        <v>247</v>
      </c>
      <c r="N5" s="887" t="s">
        <v>248</v>
      </c>
      <c r="O5" s="887" t="s">
        <v>249</v>
      </c>
      <c r="P5" s="887" t="s">
        <v>250</v>
      </c>
      <c r="Q5" s="890" t="s">
        <v>251</v>
      </c>
      <c r="R5" s="897"/>
      <c r="S5" s="907"/>
      <c r="T5" s="897"/>
      <c r="U5" s="898"/>
    </row>
    <row r="6" spans="1:21" ht="14.25" customHeight="1" thickBot="1" thickTop="1">
      <c r="A6" s="884"/>
      <c r="B6" s="886"/>
      <c r="C6" s="886"/>
      <c r="D6" s="889"/>
      <c r="E6" s="889"/>
      <c r="F6" s="889"/>
      <c r="G6" s="889"/>
      <c r="H6" s="889"/>
      <c r="I6" s="881"/>
      <c r="J6" s="881"/>
      <c r="K6" s="881"/>
      <c r="L6" s="889"/>
      <c r="M6" s="889"/>
      <c r="N6" s="889"/>
      <c r="O6" s="889"/>
      <c r="P6" s="889"/>
      <c r="Q6" s="886"/>
      <c r="R6" s="901" t="s">
        <v>252</v>
      </c>
      <c r="S6" s="908" t="s">
        <v>253</v>
      </c>
      <c r="T6" s="887" t="s">
        <v>252</v>
      </c>
      <c r="U6" s="891" t="s">
        <v>253</v>
      </c>
    </row>
    <row r="7" spans="1:21" ht="14.25" customHeight="1" thickBot="1" thickTop="1">
      <c r="A7" s="884"/>
      <c r="B7" s="886"/>
      <c r="C7" s="886"/>
      <c r="D7" s="889"/>
      <c r="E7" s="889"/>
      <c r="F7" s="889"/>
      <c r="G7" s="889"/>
      <c r="H7" s="889"/>
      <c r="I7" s="881"/>
      <c r="J7" s="881"/>
      <c r="K7" s="881"/>
      <c r="L7" s="889"/>
      <c r="M7" s="889"/>
      <c r="N7" s="889"/>
      <c r="O7" s="889"/>
      <c r="P7" s="889"/>
      <c r="Q7" s="886"/>
      <c r="R7" s="889"/>
      <c r="S7" s="889"/>
      <c r="T7" s="889"/>
      <c r="U7" s="892"/>
    </row>
    <row r="8" spans="1:21" ht="39.75" customHeight="1" thickBot="1" thickTop="1">
      <c r="A8" s="885"/>
      <c r="B8" s="887"/>
      <c r="C8" s="887"/>
      <c r="D8" s="889"/>
      <c r="E8" s="889"/>
      <c r="F8" s="889"/>
      <c r="G8" s="889"/>
      <c r="H8" s="889"/>
      <c r="I8" s="882"/>
      <c r="J8" s="882"/>
      <c r="K8" s="882"/>
      <c r="L8" s="889"/>
      <c r="M8" s="889"/>
      <c r="N8" s="889"/>
      <c r="O8" s="889"/>
      <c r="P8" s="889"/>
      <c r="Q8" s="887"/>
      <c r="R8" s="889"/>
      <c r="S8" s="889"/>
      <c r="T8" s="889"/>
      <c r="U8" s="892"/>
    </row>
    <row r="9" spans="1:21" ht="19.5" customHeight="1" thickTop="1">
      <c r="A9" s="145" t="s">
        <v>81</v>
      </c>
      <c r="B9" s="514" t="s">
        <v>541</v>
      </c>
      <c r="C9" s="514" t="s">
        <v>541</v>
      </c>
      <c r="D9" s="514" t="s">
        <v>541</v>
      </c>
      <c r="E9" s="514" t="s">
        <v>541</v>
      </c>
      <c r="F9" s="514" t="s">
        <v>541</v>
      </c>
      <c r="G9" s="514">
        <v>13</v>
      </c>
      <c r="H9" s="514">
        <v>16</v>
      </c>
      <c r="I9" s="514">
        <v>52</v>
      </c>
      <c r="J9" s="514">
        <v>0</v>
      </c>
      <c r="K9" s="514" t="s">
        <v>541</v>
      </c>
      <c r="L9" s="514" t="s">
        <v>541</v>
      </c>
      <c r="M9" s="514" t="s">
        <v>541</v>
      </c>
      <c r="N9" s="514" t="s">
        <v>541</v>
      </c>
      <c r="O9" s="514" t="s">
        <v>541</v>
      </c>
      <c r="P9" s="514" t="s">
        <v>541</v>
      </c>
      <c r="Q9" s="514"/>
      <c r="R9" s="514" t="s">
        <v>541</v>
      </c>
      <c r="S9" s="514" t="s">
        <v>541</v>
      </c>
      <c r="T9" s="514" t="s">
        <v>541</v>
      </c>
      <c r="U9" s="515" t="s">
        <v>541</v>
      </c>
    </row>
    <row r="10" spans="1:21" ht="24.75" customHeight="1">
      <c r="A10" s="146" t="s">
        <v>82</v>
      </c>
      <c r="B10" s="17" t="s">
        <v>541</v>
      </c>
      <c r="C10" s="17" t="s">
        <v>541</v>
      </c>
      <c r="D10" s="17" t="s">
        <v>541</v>
      </c>
      <c r="E10" s="17" t="s">
        <v>541</v>
      </c>
      <c r="F10" s="17" t="s">
        <v>541</v>
      </c>
      <c r="G10" s="17">
        <v>5</v>
      </c>
      <c r="H10" s="17">
        <v>1</v>
      </c>
      <c r="I10" s="17">
        <v>107</v>
      </c>
      <c r="J10" s="17">
        <v>0</v>
      </c>
      <c r="K10" s="17" t="s">
        <v>541</v>
      </c>
      <c r="L10" s="17" t="s">
        <v>541</v>
      </c>
      <c r="M10" s="17" t="s">
        <v>541</v>
      </c>
      <c r="N10" s="17" t="s">
        <v>541</v>
      </c>
      <c r="O10" s="17" t="s">
        <v>541</v>
      </c>
      <c r="P10" s="17" t="s">
        <v>541</v>
      </c>
      <c r="Q10" s="17" t="s">
        <v>541</v>
      </c>
      <c r="R10" s="17" t="s">
        <v>541</v>
      </c>
      <c r="S10" s="17" t="s">
        <v>541</v>
      </c>
      <c r="T10" s="17" t="s">
        <v>541</v>
      </c>
      <c r="U10" s="516" t="s">
        <v>541</v>
      </c>
    </row>
    <row r="11" spans="1:21" ht="19.5" customHeight="1">
      <c r="A11" s="147" t="s">
        <v>53</v>
      </c>
      <c r="B11" s="17" t="s">
        <v>541</v>
      </c>
      <c r="C11" s="17" t="s">
        <v>541</v>
      </c>
      <c r="D11" s="17" t="s">
        <v>541</v>
      </c>
      <c r="E11" s="17" t="s">
        <v>541</v>
      </c>
      <c r="F11" s="17" t="s">
        <v>541</v>
      </c>
      <c r="G11" s="17">
        <v>8</v>
      </c>
      <c r="H11" s="17">
        <v>5</v>
      </c>
      <c r="I11" s="17">
        <v>113</v>
      </c>
      <c r="J11" s="17">
        <v>0</v>
      </c>
      <c r="K11" s="17" t="s">
        <v>541</v>
      </c>
      <c r="L11" s="17" t="s">
        <v>541</v>
      </c>
      <c r="M11" s="17" t="s">
        <v>541</v>
      </c>
      <c r="N11" s="17" t="s">
        <v>541</v>
      </c>
      <c r="O11" s="17" t="s">
        <v>541</v>
      </c>
      <c r="P11" s="17" t="s">
        <v>541</v>
      </c>
      <c r="Q11" s="17" t="s">
        <v>541</v>
      </c>
      <c r="R11" s="17" t="s">
        <v>541</v>
      </c>
      <c r="S11" s="17" t="s">
        <v>541</v>
      </c>
      <c r="T11" s="17" t="s">
        <v>541</v>
      </c>
      <c r="U11" s="516" t="s">
        <v>541</v>
      </c>
    </row>
    <row r="12" spans="1:21" ht="19.5" customHeight="1">
      <c r="A12" s="147" t="s">
        <v>54</v>
      </c>
      <c r="B12" s="17" t="s">
        <v>541</v>
      </c>
      <c r="C12" s="17" t="s">
        <v>541</v>
      </c>
      <c r="D12" s="17" t="s">
        <v>541</v>
      </c>
      <c r="E12" s="17" t="s">
        <v>541</v>
      </c>
      <c r="F12" s="17" t="s">
        <v>541</v>
      </c>
      <c r="G12" s="17">
        <v>2</v>
      </c>
      <c r="H12" s="17">
        <v>0</v>
      </c>
      <c r="I12" s="17">
        <v>221</v>
      </c>
      <c r="J12" s="17">
        <v>0</v>
      </c>
      <c r="K12" s="17" t="s">
        <v>541</v>
      </c>
      <c r="L12" s="17" t="s">
        <v>541</v>
      </c>
      <c r="M12" s="17" t="s">
        <v>541</v>
      </c>
      <c r="N12" s="17" t="s">
        <v>541</v>
      </c>
      <c r="O12" s="17" t="s">
        <v>541</v>
      </c>
      <c r="P12" s="17" t="s">
        <v>541</v>
      </c>
      <c r="Q12" s="17" t="s">
        <v>541</v>
      </c>
      <c r="R12" s="17" t="s">
        <v>541</v>
      </c>
      <c r="S12" s="17" t="s">
        <v>541</v>
      </c>
      <c r="T12" s="17" t="s">
        <v>541</v>
      </c>
      <c r="U12" s="516" t="s">
        <v>541</v>
      </c>
    </row>
    <row r="13" spans="1:21" ht="19.5" customHeight="1">
      <c r="A13" s="146" t="s">
        <v>55</v>
      </c>
      <c r="B13" s="17" t="s">
        <v>539</v>
      </c>
      <c r="C13" s="17" t="s">
        <v>541</v>
      </c>
      <c r="D13" s="17" t="s">
        <v>541</v>
      </c>
      <c r="E13" s="17" t="s">
        <v>541</v>
      </c>
      <c r="F13" s="17" t="s">
        <v>541</v>
      </c>
      <c r="G13" s="17">
        <v>5</v>
      </c>
      <c r="H13" s="17">
        <v>12</v>
      </c>
      <c r="I13" s="17">
        <v>72</v>
      </c>
      <c r="J13" s="17">
        <v>0</v>
      </c>
      <c r="K13" s="17" t="s">
        <v>541</v>
      </c>
      <c r="L13" s="17" t="s">
        <v>541</v>
      </c>
      <c r="M13" s="17" t="s">
        <v>541</v>
      </c>
      <c r="N13" s="17" t="s">
        <v>541</v>
      </c>
      <c r="O13" s="17" t="s">
        <v>541</v>
      </c>
      <c r="P13" s="17" t="s">
        <v>541</v>
      </c>
      <c r="Q13" s="17" t="s">
        <v>541</v>
      </c>
      <c r="R13" s="17" t="s">
        <v>541</v>
      </c>
      <c r="S13" s="17" t="s">
        <v>541</v>
      </c>
      <c r="T13" s="17" t="s">
        <v>541</v>
      </c>
      <c r="U13" s="516" t="s">
        <v>541</v>
      </c>
    </row>
    <row r="14" spans="1:21" ht="19.5" customHeight="1">
      <c r="A14" s="146" t="s">
        <v>254</v>
      </c>
      <c r="B14" s="17" t="s">
        <v>541</v>
      </c>
      <c r="C14" s="17" t="s">
        <v>541</v>
      </c>
      <c r="D14" s="17" t="s">
        <v>541</v>
      </c>
      <c r="E14" s="17" t="s">
        <v>541</v>
      </c>
      <c r="F14" s="17" t="s">
        <v>541</v>
      </c>
      <c r="G14" s="17">
        <v>12</v>
      </c>
      <c r="H14" s="17">
        <v>4</v>
      </c>
      <c r="I14" s="17">
        <v>6</v>
      </c>
      <c r="J14" s="17">
        <v>0</v>
      </c>
      <c r="K14" s="17" t="s">
        <v>541</v>
      </c>
      <c r="L14" s="17" t="s">
        <v>541</v>
      </c>
      <c r="M14" s="17" t="s">
        <v>541</v>
      </c>
      <c r="N14" s="17" t="s">
        <v>541</v>
      </c>
      <c r="O14" s="17" t="s">
        <v>541</v>
      </c>
      <c r="P14" s="17" t="s">
        <v>541</v>
      </c>
      <c r="Q14" s="17" t="s">
        <v>541</v>
      </c>
      <c r="R14" s="17" t="s">
        <v>541</v>
      </c>
      <c r="S14" s="17" t="s">
        <v>541</v>
      </c>
      <c r="T14" s="17" t="s">
        <v>541</v>
      </c>
      <c r="U14" s="516" t="s">
        <v>541</v>
      </c>
    </row>
    <row r="15" spans="1:21" ht="19.5" customHeight="1">
      <c r="A15" s="147" t="s">
        <v>56</v>
      </c>
      <c r="B15" s="17" t="s">
        <v>541</v>
      </c>
      <c r="C15" s="17" t="s">
        <v>541</v>
      </c>
      <c r="D15" s="17" t="s">
        <v>541</v>
      </c>
      <c r="E15" s="17" t="s">
        <v>541</v>
      </c>
      <c r="F15" s="17" t="s">
        <v>541</v>
      </c>
      <c r="G15" s="17">
        <v>7</v>
      </c>
      <c r="H15" s="17">
        <v>5</v>
      </c>
      <c r="I15" s="17">
        <v>0</v>
      </c>
      <c r="J15" s="17">
        <v>0</v>
      </c>
      <c r="K15" s="17" t="s">
        <v>541</v>
      </c>
      <c r="L15" s="17" t="s">
        <v>541</v>
      </c>
      <c r="M15" s="17" t="s">
        <v>541</v>
      </c>
      <c r="N15" s="17" t="s">
        <v>541</v>
      </c>
      <c r="O15" s="17" t="s">
        <v>541</v>
      </c>
      <c r="P15" s="17" t="s">
        <v>541</v>
      </c>
      <c r="Q15" s="17" t="s">
        <v>541</v>
      </c>
      <c r="R15" s="17" t="s">
        <v>541</v>
      </c>
      <c r="S15" s="17" t="s">
        <v>541</v>
      </c>
      <c r="T15" s="17" t="s">
        <v>541</v>
      </c>
      <c r="U15" s="516" t="s">
        <v>541</v>
      </c>
    </row>
    <row r="16" spans="1:21" ht="19.5" customHeight="1">
      <c r="A16" s="146" t="s">
        <v>57</v>
      </c>
      <c r="B16" s="17" t="s">
        <v>541</v>
      </c>
      <c r="C16" s="17" t="s">
        <v>541</v>
      </c>
      <c r="D16" s="17" t="s">
        <v>541</v>
      </c>
      <c r="E16" s="17" t="s">
        <v>541</v>
      </c>
      <c r="F16" s="17" t="s">
        <v>541</v>
      </c>
      <c r="G16" s="17">
        <v>12</v>
      </c>
      <c r="H16" s="17">
        <v>1</v>
      </c>
      <c r="I16" s="17">
        <v>8</v>
      </c>
      <c r="J16" s="17">
        <v>0</v>
      </c>
      <c r="K16" s="17" t="s">
        <v>541</v>
      </c>
      <c r="L16" s="17" t="s">
        <v>541</v>
      </c>
      <c r="M16" s="17" t="s">
        <v>541</v>
      </c>
      <c r="N16" s="17" t="s">
        <v>541</v>
      </c>
      <c r="O16" s="17" t="s">
        <v>541</v>
      </c>
      <c r="P16" s="17" t="s">
        <v>541</v>
      </c>
      <c r="Q16" s="17" t="s">
        <v>541</v>
      </c>
      <c r="R16" s="517" t="s">
        <v>539</v>
      </c>
      <c r="S16" s="517" t="s">
        <v>539</v>
      </c>
      <c r="T16" s="17" t="s">
        <v>541</v>
      </c>
      <c r="U16" s="516" t="s">
        <v>541</v>
      </c>
    </row>
    <row r="17" spans="1:21" ht="36" customHeight="1">
      <c r="A17" s="146" t="s">
        <v>75</v>
      </c>
      <c r="B17" s="17" t="s">
        <v>541</v>
      </c>
      <c r="C17" s="17" t="s">
        <v>541</v>
      </c>
      <c r="D17" s="17" t="s">
        <v>541</v>
      </c>
      <c r="E17" s="17" t="s">
        <v>541</v>
      </c>
      <c r="F17" s="17" t="s">
        <v>541</v>
      </c>
      <c r="G17" s="17">
        <v>6</v>
      </c>
      <c r="H17" s="17">
        <v>1</v>
      </c>
      <c r="I17" s="17">
        <v>17</v>
      </c>
      <c r="J17" s="17">
        <v>1</v>
      </c>
      <c r="K17" s="17" t="s">
        <v>541</v>
      </c>
      <c r="L17" s="17" t="s">
        <v>541</v>
      </c>
      <c r="M17" s="17" t="s">
        <v>541</v>
      </c>
      <c r="N17" s="17" t="s">
        <v>541</v>
      </c>
      <c r="O17" s="17" t="s">
        <v>541</v>
      </c>
      <c r="P17" s="17" t="s">
        <v>541</v>
      </c>
      <c r="Q17" s="17" t="s">
        <v>541</v>
      </c>
      <c r="R17" s="17" t="s">
        <v>541</v>
      </c>
      <c r="S17" s="17" t="s">
        <v>541</v>
      </c>
      <c r="T17" s="17" t="s">
        <v>541</v>
      </c>
      <c r="U17" s="516" t="s">
        <v>541</v>
      </c>
    </row>
    <row r="18" spans="1:21" ht="24.75" customHeight="1">
      <c r="A18" s="146" t="s">
        <v>76</v>
      </c>
      <c r="B18" s="17" t="s">
        <v>541</v>
      </c>
      <c r="C18" s="517" t="s">
        <v>539</v>
      </c>
      <c r="D18" s="17" t="s">
        <v>541</v>
      </c>
      <c r="E18" s="17" t="s">
        <v>541</v>
      </c>
      <c r="F18" s="17" t="s">
        <v>541</v>
      </c>
      <c r="G18" s="17">
        <v>3</v>
      </c>
      <c r="H18" s="17">
        <v>0</v>
      </c>
      <c r="I18" s="17">
        <v>0</v>
      </c>
      <c r="J18" s="17">
        <v>0</v>
      </c>
      <c r="K18" s="17" t="s">
        <v>541</v>
      </c>
      <c r="L18" s="17" t="s">
        <v>541</v>
      </c>
      <c r="M18" s="517" t="s">
        <v>539</v>
      </c>
      <c r="N18" s="517" t="s">
        <v>539</v>
      </c>
      <c r="O18" s="517" t="s">
        <v>539</v>
      </c>
      <c r="P18" s="17" t="s">
        <v>541</v>
      </c>
      <c r="Q18" s="17" t="s">
        <v>541</v>
      </c>
      <c r="R18" s="517" t="s">
        <v>539</v>
      </c>
      <c r="S18" s="517" t="s">
        <v>539</v>
      </c>
      <c r="T18" s="17" t="s">
        <v>541</v>
      </c>
      <c r="U18" s="516" t="s">
        <v>541</v>
      </c>
    </row>
    <row r="19" spans="1:21" ht="24.75" customHeight="1">
      <c r="A19" s="146" t="s">
        <v>83</v>
      </c>
      <c r="B19" s="17" t="s">
        <v>541</v>
      </c>
      <c r="C19" s="17" t="s">
        <v>541</v>
      </c>
      <c r="D19" s="17" t="s">
        <v>541</v>
      </c>
      <c r="E19" s="17" t="s">
        <v>541</v>
      </c>
      <c r="F19" s="17" t="s">
        <v>541</v>
      </c>
      <c r="G19" s="17">
        <v>2</v>
      </c>
      <c r="H19" s="17">
        <v>2</v>
      </c>
      <c r="I19" s="17">
        <v>81</v>
      </c>
      <c r="J19" s="17">
        <v>0</v>
      </c>
      <c r="K19" s="17" t="s">
        <v>541</v>
      </c>
      <c r="L19" s="17" t="s">
        <v>541</v>
      </c>
      <c r="M19" s="17" t="s">
        <v>541</v>
      </c>
      <c r="N19" s="17" t="s">
        <v>541</v>
      </c>
      <c r="O19" s="17" t="s">
        <v>541</v>
      </c>
      <c r="P19" s="17" t="s">
        <v>541</v>
      </c>
      <c r="Q19" s="17" t="s">
        <v>541</v>
      </c>
      <c r="R19" s="17" t="s">
        <v>541</v>
      </c>
      <c r="S19" s="17" t="s">
        <v>541</v>
      </c>
      <c r="T19" s="17" t="s">
        <v>541</v>
      </c>
      <c r="U19" s="516" t="s">
        <v>541</v>
      </c>
    </row>
    <row r="20" spans="1:21" ht="19.5" customHeight="1">
      <c r="A20" s="146" t="s">
        <v>58</v>
      </c>
      <c r="B20" s="17" t="s">
        <v>541</v>
      </c>
      <c r="C20" s="17" t="s">
        <v>541</v>
      </c>
      <c r="D20" s="17" t="s">
        <v>541</v>
      </c>
      <c r="E20" s="17" t="s">
        <v>541</v>
      </c>
      <c r="F20" s="17" t="s">
        <v>541</v>
      </c>
      <c r="G20" s="17">
        <v>7</v>
      </c>
      <c r="H20" s="17">
        <v>1</v>
      </c>
      <c r="I20" s="17">
        <v>1</v>
      </c>
      <c r="J20" s="17">
        <v>0</v>
      </c>
      <c r="K20" s="17" t="s">
        <v>541</v>
      </c>
      <c r="L20" s="17" t="s">
        <v>541</v>
      </c>
      <c r="M20" s="17" t="s">
        <v>541</v>
      </c>
      <c r="N20" s="17" t="s">
        <v>541</v>
      </c>
      <c r="O20" s="517" t="s">
        <v>539</v>
      </c>
      <c r="P20" s="17" t="s">
        <v>541</v>
      </c>
      <c r="Q20" s="17" t="s">
        <v>541</v>
      </c>
      <c r="R20" s="517" t="s">
        <v>539</v>
      </c>
      <c r="S20" s="517" t="s">
        <v>539</v>
      </c>
      <c r="T20" s="17" t="s">
        <v>541</v>
      </c>
      <c r="U20" s="516" t="s">
        <v>541</v>
      </c>
    </row>
    <row r="21" spans="1:21" ht="19.5" customHeight="1">
      <c r="A21" s="146" t="s">
        <v>59</v>
      </c>
      <c r="B21" s="17" t="s">
        <v>541</v>
      </c>
      <c r="C21" s="17" t="s">
        <v>541</v>
      </c>
      <c r="D21" s="17" t="s">
        <v>541</v>
      </c>
      <c r="E21" s="17" t="s">
        <v>541</v>
      </c>
      <c r="F21" s="17" t="s">
        <v>541</v>
      </c>
      <c r="G21" s="17">
        <v>3</v>
      </c>
      <c r="H21" s="17">
        <v>0</v>
      </c>
      <c r="I21" s="17">
        <v>3</v>
      </c>
      <c r="J21" s="17">
        <v>0</v>
      </c>
      <c r="K21" s="17" t="s">
        <v>541</v>
      </c>
      <c r="L21" s="17" t="s">
        <v>541</v>
      </c>
      <c r="M21" s="17" t="s">
        <v>541</v>
      </c>
      <c r="N21" s="17" t="s">
        <v>541</v>
      </c>
      <c r="O21" s="17" t="s">
        <v>541</v>
      </c>
      <c r="P21" s="17" t="s">
        <v>541</v>
      </c>
      <c r="Q21" s="17" t="s">
        <v>541</v>
      </c>
      <c r="R21" s="17" t="s">
        <v>541</v>
      </c>
      <c r="S21" s="17" t="s">
        <v>541</v>
      </c>
      <c r="T21" s="17" t="s">
        <v>541</v>
      </c>
      <c r="U21" s="516" t="s">
        <v>541</v>
      </c>
    </row>
    <row r="22" spans="1:21" ht="24.75" customHeight="1">
      <c r="A22" s="146" t="s">
        <v>255</v>
      </c>
      <c r="B22" s="17" t="s">
        <v>541</v>
      </c>
      <c r="C22" s="17" t="s">
        <v>541</v>
      </c>
      <c r="D22" s="17" t="s">
        <v>541</v>
      </c>
      <c r="E22" s="17" t="s">
        <v>541</v>
      </c>
      <c r="F22" s="17" t="s">
        <v>541</v>
      </c>
      <c r="G22" s="17">
        <v>4</v>
      </c>
      <c r="H22" s="17">
        <v>2</v>
      </c>
      <c r="I22" s="17">
        <v>0</v>
      </c>
      <c r="J22" s="17">
        <v>0</v>
      </c>
      <c r="K22" s="17" t="s">
        <v>541</v>
      </c>
      <c r="L22" s="17" t="s">
        <v>541</v>
      </c>
      <c r="M22" s="17" t="s">
        <v>541</v>
      </c>
      <c r="N22" s="17" t="s">
        <v>541</v>
      </c>
      <c r="O22" s="17" t="s">
        <v>541</v>
      </c>
      <c r="P22" s="17" t="s">
        <v>541</v>
      </c>
      <c r="Q22" s="17" t="s">
        <v>541</v>
      </c>
      <c r="R22" s="17" t="s">
        <v>541</v>
      </c>
      <c r="S22" s="17" t="s">
        <v>541</v>
      </c>
      <c r="T22" s="17" t="s">
        <v>541</v>
      </c>
      <c r="U22" s="516" t="s">
        <v>541</v>
      </c>
    </row>
    <row r="23" spans="1:21" ht="24.75" customHeight="1">
      <c r="A23" s="146" t="s">
        <v>24</v>
      </c>
      <c r="B23" s="17" t="s">
        <v>541</v>
      </c>
      <c r="C23" s="17" t="s">
        <v>541</v>
      </c>
      <c r="D23" s="17" t="s">
        <v>541</v>
      </c>
      <c r="E23" s="17" t="s">
        <v>541</v>
      </c>
      <c r="F23" s="17" t="s">
        <v>541</v>
      </c>
      <c r="G23" s="17">
        <v>4</v>
      </c>
      <c r="H23" s="17">
        <v>4</v>
      </c>
      <c r="I23" s="17">
        <v>12</v>
      </c>
      <c r="J23" s="17">
        <v>0</v>
      </c>
      <c r="K23" s="17" t="s">
        <v>541</v>
      </c>
      <c r="L23" s="17" t="s">
        <v>541</v>
      </c>
      <c r="M23" s="17" t="s">
        <v>541</v>
      </c>
      <c r="N23" s="17" t="s">
        <v>541</v>
      </c>
      <c r="O23" s="17" t="s">
        <v>541</v>
      </c>
      <c r="P23" s="17" t="s">
        <v>541</v>
      </c>
      <c r="Q23" s="17" t="s">
        <v>541</v>
      </c>
      <c r="R23" s="517" t="s">
        <v>539</v>
      </c>
      <c r="S23" s="517" t="s">
        <v>539</v>
      </c>
      <c r="T23" s="17" t="s">
        <v>541</v>
      </c>
      <c r="U23" s="516" t="s">
        <v>541</v>
      </c>
    </row>
    <row r="24" spans="1:21" ht="24.75" customHeight="1">
      <c r="A24" s="146" t="s">
        <v>80</v>
      </c>
      <c r="B24" s="17" t="s">
        <v>541</v>
      </c>
      <c r="C24" s="17" t="s">
        <v>541</v>
      </c>
      <c r="D24" s="17" t="s">
        <v>541</v>
      </c>
      <c r="E24" s="17" t="s">
        <v>541</v>
      </c>
      <c r="F24" s="17" t="s">
        <v>541</v>
      </c>
      <c r="G24" s="17">
        <v>19</v>
      </c>
      <c r="H24" s="17">
        <v>4</v>
      </c>
      <c r="I24" s="17">
        <v>13</v>
      </c>
      <c r="J24" s="17">
        <v>0</v>
      </c>
      <c r="K24" s="17" t="s">
        <v>541</v>
      </c>
      <c r="L24" s="17" t="s">
        <v>541</v>
      </c>
      <c r="M24" s="17" t="s">
        <v>541</v>
      </c>
      <c r="N24" s="17" t="s">
        <v>541</v>
      </c>
      <c r="O24" s="17" t="s">
        <v>541</v>
      </c>
      <c r="P24" s="17" t="s">
        <v>541</v>
      </c>
      <c r="Q24" s="17" t="s">
        <v>541</v>
      </c>
      <c r="R24" s="17" t="s">
        <v>541</v>
      </c>
      <c r="S24" s="17" t="s">
        <v>541</v>
      </c>
      <c r="T24" s="17" t="s">
        <v>541</v>
      </c>
      <c r="U24" s="516" t="s">
        <v>541</v>
      </c>
    </row>
    <row r="25" spans="1:21" ht="18" customHeight="1">
      <c r="A25" s="146" t="s">
        <v>61</v>
      </c>
      <c r="B25" s="17" t="s">
        <v>541</v>
      </c>
      <c r="C25" s="17" t="s">
        <v>541</v>
      </c>
      <c r="D25" s="17" t="s">
        <v>541</v>
      </c>
      <c r="E25" s="17" t="s">
        <v>541</v>
      </c>
      <c r="F25" s="17" t="s">
        <v>541</v>
      </c>
      <c r="G25" s="17">
        <v>12</v>
      </c>
      <c r="H25" s="17">
        <v>0</v>
      </c>
      <c r="I25" s="17">
        <v>0</v>
      </c>
      <c r="J25" s="17">
        <v>0</v>
      </c>
      <c r="K25" s="17" t="s">
        <v>541</v>
      </c>
      <c r="L25" s="17" t="s">
        <v>541</v>
      </c>
      <c r="M25" s="17" t="s">
        <v>541</v>
      </c>
      <c r="N25" s="17" t="s">
        <v>541</v>
      </c>
      <c r="O25" s="17" t="s">
        <v>541</v>
      </c>
      <c r="P25" s="17" t="s">
        <v>541</v>
      </c>
      <c r="Q25" s="17" t="s">
        <v>541</v>
      </c>
      <c r="R25" s="17" t="s">
        <v>541</v>
      </c>
      <c r="S25" s="17" t="s">
        <v>541</v>
      </c>
      <c r="T25" s="17" t="s">
        <v>541</v>
      </c>
      <c r="U25" s="516" t="s">
        <v>541</v>
      </c>
    </row>
    <row r="26" spans="1:21" ht="24.75" customHeight="1">
      <c r="A26" s="146" t="s">
        <v>79</v>
      </c>
      <c r="B26" s="17" t="s">
        <v>541</v>
      </c>
      <c r="C26" s="17" t="s">
        <v>541</v>
      </c>
      <c r="D26" s="17" t="s">
        <v>541</v>
      </c>
      <c r="E26" s="17" t="s">
        <v>541</v>
      </c>
      <c r="F26" s="17" t="s">
        <v>541</v>
      </c>
      <c r="G26" s="17">
        <v>9</v>
      </c>
      <c r="H26" s="17">
        <v>5</v>
      </c>
      <c r="I26" s="17">
        <v>2</v>
      </c>
      <c r="J26" s="17">
        <v>0</v>
      </c>
      <c r="K26" s="517" t="s">
        <v>539</v>
      </c>
      <c r="L26" s="17" t="s">
        <v>541</v>
      </c>
      <c r="M26" s="17" t="s">
        <v>541</v>
      </c>
      <c r="N26" s="17" t="s">
        <v>541</v>
      </c>
      <c r="O26" s="17" t="s">
        <v>541</v>
      </c>
      <c r="P26" s="17" t="s">
        <v>541</v>
      </c>
      <c r="Q26" s="17" t="s">
        <v>541</v>
      </c>
      <c r="R26" s="17" t="s">
        <v>541</v>
      </c>
      <c r="S26" s="17" t="s">
        <v>541</v>
      </c>
      <c r="T26" s="17" t="s">
        <v>541</v>
      </c>
      <c r="U26" s="516" t="s">
        <v>541</v>
      </c>
    </row>
    <row r="27" spans="1:21" ht="24.75" customHeight="1">
      <c r="A27" s="146" t="s">
        <v>72</v>
      </c>
      <c r="B27" s="17" t="s">
        <v>541</v>
      </c>
      <c r="C27" s="17" t="s">
        <v>541</v>
      </c>
      <c r="D27" s="17" t="s">
        <v>541</v>
      </c>
      <c r="E27" s="17" t="s">
        <v>541</v>
      </c>
      <c r="F27" s="17" t="s">
        <v>541</v>
      </c>
      <c r="G27" s="17">
        <v>3</v>
      </c>
      <c r="H27" s="17">
        <v>1</v>
      </c>
      <c r="I27" s="17">
        <v>0</v>
      </c>
      <c r="J27" s="17">
        <v>0</v>
      </c>
      <c r="K27" s="17" t="s">
        <v>541</v>
      </c>
      <c r="L27" s="17" t="s">
        <v>541</v>
      </c>
      <c r="M27" s="17" t="s">
        <v>541</v>
      </c>
      <c r="N27" s="17" t="s">
        <v>541</v>
      </c>
      <c r="O27" s="17" t="s">
        <v>541</v>
      </c>
      <c r="P27" s="17" t="s">
        <v>541</v>
      </c>
      <c r="Q27" s="17" t="s">
        <v>541</v>
      </c>
      <c r="R27" s="517" t="s">
        <v>539</v>
      </c>
      <c r="S27" s="517" t="s">
        <v>539</v>
      </c>
      <c r="T27" s="17" t="s">
        <v>541</v>
      </c>
      <c r="U27" s="516" t="s">
        <v>541</v>
      </c>
    </row>
    <row r="28" spans="1:21" ht="19.5" customHeight="1">
      <c r="A28" s="146" t="s">
        <v>62</v>
      </c>
      <c r="B28" s="17" t="s">
        <v>541</v>
      </c>
      <c r="C28" s="17" t="s">
        <v>541</v>
      </c>
      <c r="D28" s="17" t="s">
        <v>541</v>
      </c>
      <c r="E28" s="17" t="s">
        <v>541</v>
      </c>
      <c r="F28" s="17" t="s">
        <v>541</v>
      </c>
      <c r="G28" s="17">
        <v>12</v>
      </c>
      <c r="H28" s="17">
        <v>5</v>
      </c>
      <c r="I28" s="17">
        <v>0</v>
      </c>
      <c r="J28" s="17">
        <v>0</v>
      </c>
      <c r="K28" s="17" t="s">
        <v>541</v>
      </c>
      <c r="L28" s="17" t="s">
        <v>541</v>
      </c>
      <c r="M28" s="17" t="s">
        <v>541</v>
      </c>
      <c r="N28" s="17" t="s">
        <v>541</v>
      </c>
      <c r="O28" s="17" t="s">
        <v>541</v>
      </c>
      <c r="P28" s="17" t="s">
        <v>541</v>
      </c>
      <c r="Q28" s="17" t="s">
        <v>541</v>
      </c>
      <c r="R28" s="17" t="s">
        <v>541</v>
      </c>
      <c r="S28" s="17" t="s">
        <v>541</v>
      </c>
      <c r="T28" s="17" t="s">
        <v>541</v>
      </c>
      <c r="U28" s="516" t="s">
        <v>541</v>
      </c>
    </row>
    <row r="29" spans="1:21" ht="19.5" customHeight="1">
      <c r="A29" s="146" t="s">
        <v>256</v>
      </c>
      <c r="B29" s="17" t="s">
        <v>541</v>
      </c>
      <c r="C29" s="17" t="s">
        <v>541</v>
      </c>
      <c r="D29" s="17" t="s">
        <v>541</v>
      </c>
      <c r="E29" s="17" t="s">
        <v>541</v>
      </c>
      <c r="F29" s="17" t="s">
        <v>541</v>
      </c>
      <c r="G29" s="17">
        <v>10</v>
      </c>
      <c r="H29" s="17">
        <v>0</v>
      </c>
      <c r="I29" s="17">
        <v>15</v>
      </c>
      <c r="J29" s="17">
        <v>0</v>
      </c>
      <c r="K29" s="17" t="s">
        <v>541</v>
      </c>
      <c r="L29" s="17" t="s">
        <v>541</v>
      </c>
      <c r="M29" s="17" t="s">
        <v>541</v>
      </c>
      <c r="N29" s="17" t="s">
        <v>541</v>
      </c>
      <c r="O29" s="17" t="s">
        <v>541</v>
      </c>
      <c r="P29" s="17" t="s">
        <v>541</v>
      </c>
      <c r="Q29" s="17" t="s">
        <v>541</v>
      </c>
      <c r="R29" s="17" t="s">
        <v>541</v>
      </c>
      <c r="S29" s="17" t="s">
        <v>541</v>
      </c>
      <c r="T29" s="17" t="s">
        <v>541</v>
      </c>
      <c r="U29" s="516" t="s">
        <v>541</v>
      </c>
    </row>
    <row r="30" spans="1:21" ht="28.5" customHeight="1">
      <c r="A30" s="146" t="s">
        <v>257</v>
      </c>
      <c r="B30" s="17" t="s">
        <v>541</v>
      </c>
      <c r="C30" s="17" t="s">
        <v>541</v>
      </c>
      <c r="D30" s="17" t="s">
        <v>541</v>
      </c>
      <c r="E30" s="17" t="s">
        <v>541</v>
      </c>
      <c r="F30" s="17" t="s">
        <v>541</v>
      </c>
      <c r="G30" s="17">
        <v>4</v>
      </c>
      <c r="H30" s="17">
        <v>0</v>
      </c>
      <c r="I30" s="17">
        <v>0</v>
      </c>
      <c r="J30" s="17">
        <v>0</v>
      </c>
      <c r="K30" s="17" t="s">
        <v>541</v>
      </c>
      <c r="L30" s="517" t="s">
        <v>539</v>
      </c>
      <c r="M30" s="17" t="s">
        <v>541</v>
      </c>
      <c r="N30" s="17" t="s">
        <v>541</v>
      </c>
      <c r="O30" s="17" t="s">
        <v>541</v>
      </c>
      <c r="P30" s="17" t="s">
        <v>541</v>
      </c>
      <c r="Q30" s="17" t="s">
        <v>541</v>
      </c>
      <c r="R30" s="517" t="s">
        <v>539</v>
      </c>
      <c r="S30" s="517" t="s">
        <v>539</v>
      </c>
      <c r="T30" s="17" t="s">
        <v>541</v>
      </c>
      <c r="U30" s="516" t="s">
        <v>541</v>
      </c>
    </row>
    <row r="31" spans="1:21" ht="29.25" customHeight="1">
      <c r="A31" s="146" t="s">
        <v>258</v>
      </c>
      <c r="B31" s="17" t="s">
        <v>541</v>
      </c>
      <c r="C31" s="17" t="s">
        <v>541</v>
      </c>
      <c r="D31" s="17" t="s">
        <v>541</v>
      </c>
      <c r="E31" s="17" t="s">
        <v>541</v>
      </c>
      <c r="F31" s="17" t="s">
        <v>541</v>
      </c>
      <c r="G31" s="17">
        <v>5</v>
      </c>
      <c r="H31" s="17">
        <v>0</v>
      </c>
      <c r="I31" s="17">
        <v>0</v>
      </c>
      <c r="J31" s="17">
        <v>0</v>
      </c>
      <c r="K31" s="17" t="s">
        <v>541</v>
      </c>
      <c r="L31" s="17" t="s">
        <v>541</v>
      </c>
      <c r="M31" s="17" t="s">
        <v>541</v>
      </c>
      <c r="N31" s="17" t="s">
        <v>541</v>
      </c>
      <c r="O31" s="17" t="s">
        <v>541</v>
      </c>
      <c r="P31" s="17" t="s">
        <v>541</v>
      </c>
      <c r="Q31" s="17" t="s">
        <v>541</v>
      </c>
      <c r="R31" s="17" t="s">
        <v>541</v>
      </c>
      <c r="S31" s="17" t="s">
        <v>541</v>
      </c>
      <c r="T31" s="17" t="s">
        <v>541</v>
      </c>
      <c r="U31" s="516" t="s">
        <v>541</v>
      </c>
    </row>
    <row r="32" spans="1:21" ht="24.75" customHeight="1">
      <c r="A32" s="146" t="s">
        <v>259</v>
      </c>
      <c r="B32" s="17" t="s">
        <v>541</v>
      </c>
      <c r="C32" s="17" t="s">
        <v>541</v>
      </c>
      <c r="D32" s="17" t="s">
        <v>541</v>
      </c>
      <c r="E32" s="17" t="s">
        <v>541</v>
      </c>
      <c r="F32" s="17" t="s">
        <v>541</v>
      </c>
      <c r="G32" s="17">
        <v>10</v>
      </c>
      <c r="H32" s="17">
        <v>1</v>
      </c>
      <c r="I32" s="17">
        <v>7</v>
      </c>
      <c r="J32" s="17">
        <v>0</v>
      </c>
      <c r="K32" s="17" t="s">
        <v>541</v>
      </c>
      <c r="L32" s="17" t="s">
        <v>541</v>
      </c>
      <c r="M32" s="17" t="s">
        <v>539</v>
      </c>
      <c r="N32" s="17" t="s">
        <v>539</v>
      </c>
      <c r="O32" s="17" t="s">
        <v>541</v>
      </c>
      <c r="P32" s="17" t="s">
        <v>541</v>
      </c>
      <c r="Q32" s="17" t="s">
        <v>541</v>
      </c>
      <c r="R32" s="517" t="s">
        <v>539</v>
      </c>
      <c r="S32" s="517" t="s">
        <v>539</v>
      </c>
      <c r="T32" s="17" t="s">
        <v>541</v>
      </c>
      <c r="U32" s="516" t="s">
        <v>541</v>
      </c>
    </row>
    <row r="33" spans="1:21" ht="24.75" customHeight="1" thickBot="1">
      <c r="A33" s="148" t="s">
        <v>141</v>
      </c>
      <c r="B33" s="23" t="s">
        <v>541</v>
      </c>
      <c r="C33" s="23" t="s">
        <v>541</v>
      </c>
      <c r="D33" s="23" t="s">
        <v>541</v>
      </c>
      <c r="E33" s="518"/>
      <c r="F33" s="518" t="s">
        <v>541</v>
      </c>
      <c r="G33" s="518">
        <v>8</v>
      </c>
      <c r="H33" s="518">
        <v>0</v>
      </c>
      <c r="I33" s="518">
        <v>1</v>
      </c>
      <c r="J33" s="518">
        <v>0</v>
      </c>
      <c r="K33" s="519" t="s">
        <v>539</v>
      </c>
      <c r="L33" s="518" t="s">
        <v>541</v>
      </c>
      <c r="M33" s="519" t="s">
        <v>539</v>
      </c>
      <c r="N33" s="519" t="s">
        <v>541</v>
      </c>
      <c r="O33" s="519" t="s">
        <v>539</v>
      </c>
      <c r="P33" s="23" t="s">
        <v>541</v>
      </c>
      <c r="Q33" s="23" t="s">
        <v>541</v>
      </c>
      <c r="R33" s="23" t="s">
        <v>541</v>
      </c>
      <c r="S33" s="23" t="s">
        <v>541</v>
      </c>
      <c r="T33" s="23" t="s">
        <v>541</v>
      </c>
      <c r="U33" s="520" t="s">
        <v>541</v>
      </c>
    </row>
    <row r="34" spans="1:21" ht="0" customHeight="1" hidden="1">
      <c r="A34" s="26"/>
      <c r="B34" s="27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ht="0" customHeight="1" hidden="1">
      <c r="A35" s="28"/>
      <c r="B35" s="29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0" customHeight="1" hidden="1">
      <c r="A36" s="30"/>
      <c r="B36" s="29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12" customHeight="1">
      <c r="A37" s="899" t="s">
        <v>407</v>
      </c>
      <c r="B37" s="900"/>
      <c r="C37" s="900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0"/>
    </row>
    <row r="39" spans="1:21" ht="13.5">
      <c r="A39" s="630" t="s">
        <v>535</v>
      </c>
      <c r="B39" s="630"/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R39" s="630"/>
      <c r="S39" s="630"/>
      <c r="T39" s="630"/>
      <c r="U39" s="630"/>
    </row>
    <row r="40" ht="13.5">
      <c r="A40" s="739"/>
    </row>
    <row r="41" ht="13.5">
      <c r="A41" s="739"/>
    </row>
  </sheetData>
  <mergeCells count="29">
    <mergeCell ref="A39:U39"/>
    <mergeCell ref="A37:U37"/>
    <mergeCell ref="A40:A41"/>
    <mergeCell ref="R6:R8"/>
    <mergeCell ref="G3:G8"/>
    <mergeCell ref="H3:H8"/>
    <mergeCell ref="L3:Q4"/>
    <mergeCell ref="R3:S5"/>
    <mergeCell ref="S6:S8"/>
    <mergeCell ref="P5:P8"/>
    <mergeCell ref="Q5:Q8"/>
    <mergeCell ref="I3:I8"/>
    <mergeCell ref="T6:T8"/>
    <mergeCell ref="U6:U8"/>
    <mergeCell ref="T3:U5"/>
    <mergeCell ref="L5:L8"/>
    <mergeCell ref="M5:M8"/>
    <mergeCell ref="N5:N8"/>
    <mergeCell ref="O5:O8"/>
    <mergeCell ref="R2:U2"/>
    <mergeCell ref="J3:J8"/>
    <mergeCell ref="K3:K8"/>
    <mergeCell ref="A1:U1"/>
    <mergeCell ref="A3:A8"/>
    <mergeCell ref="B3:B8"/>
    <mergeCell ref="C3:C8"/>
    <mergeCell ref="D3:D8"/>
    <mergeCell ref="E3:E8"/>
    <mergeCell ref="F3:F8"/>
  </mergeCells>
  <printOptions/>
  <pageMargins left="0.35433070866141736" right="0.15748031496062992" top="0" bottom="0" header="0.15748031496062992" footer="0.15748031496062992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B29" sqref="B29"/>
    </sheetView>
  </sheetViews>
  <sheetFormatPr defaultColWidth="9.140625" defaultRowHeight="12.75"/>
  <cols>
    <col min="1" max="1" width="3.421875" style="24" customWidth="1"/>
    <col min="2" max="2" width="21.421875" style="24" customWidth="1"/>
    <col min="3" max="3" width="4.8515625" style="24" customWidth="1"/>
    <col min="4" max="4" width="4.00390625" style="24" customWidth="1"/>
    <col min="5" max="5" width="4.8515625" style="24" customWidth="1"/>
    <col min="6" max="6" width="4.140625" style="24" customWidth="1"/>
    <col min="7" max="7" width="4.8515625" style="24" customWidth="1"/>
    <col min="8" max="8" width="4.421875" style="24" customWidth="1"/>
    <col min="9" max="9" width="4.8515625" style="24" customWidth="1"/>
    <col min="10" max="10" width="4.00390625" style="24" customWidth="1"/>
    <col min="11" max="16" width="4.8515625" style="24" customWidth="1"/>
    <col min="17" max="16384" width="9.140625" style="24" customWidth="1"/>
  </cols>
  <sheetData>
    <row r="1" spans="2:16" ht="22.5" customHeight="1">
      <c r="B1" s="738" t="s">
        <v>576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</row>
    <row r="2" spans="2:16" ht="11.25" customHeight="1" thickBot="1">
      <c r="B2" s="522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911" t="s">
        <v>406</v>
      </c>
      <c r="P2" s="911"/>
    </row>
    <row r="3" spans="1:16" ht="108.75" customHeight="1">
      <c r="A3" s="916" t="s">
        <v>586</v>
      </c>
      <c r="B3" s="914" t="s">
        <v>585</v>
      </c>
      <c r="C3" s="910" t="s">
        <v>578</v>
      </c>
      <c r="D3" s="909"/>
      <c r="E3" s="909" t="s">
        <v>579</v>
      </c>
      <c r="F3" s="909"/>
      <c r="G3" s="909" t="s">
        <v>580</v>
      </c>
      <c r="H3" s="909"/>
      <c r="I3" s="909" t="s">
        <v>581</v>
      </c>
      <c r="J3" s="909"/>
      <c r="K3" s="909" t="s">
        <v>588</v>
      </c>
      <c r="L3" s="909"/>
      <c r="M3" s="909" t="s">
        <v>589</v>
      </c>
      <c r="N3" s="909"/>
      <c r="O3" s="910" t="s">
        <v>582</v>
      </c>
      <c r="P3" s="913"/>
    </row>
    <row r="4" spans="1:16" ht="45" customHeight="1" thickBot="1">
      <c r="A4" s="917"/>
      <c r="B4" s="915"/>
      <c r="C4" s="525" t="s">
        <v>583</v>
      </c>
      <c r="D4" s="513" t="s">
        <v>584</v>
      </c>
      <c r="E4" s="525" t="s">
        <v>583</v>
      </c>
      <c r="F4" s="513" t="s">
        <v>584</v>
      </c>
      <c r="G4" s="525" t="s">
        <v>583</v>
      </c>
      <c r="H4" s="513" t="s">
        <v>584</v>
      </c>
      <c r="I4" s="525" t="s">
        <v>583</v>
      </c>
      <c r="J4" s="513" t="s">
        <v>584</v>
      </c>
      <c r="K4" s="525" t="s">
        <v>583</v>
      </c>
      <c r="L4" s="513" t="s">
        <v>584</v>
      </c>
      <c r="M4" s="525" t="s">
        <v>583</v>
      </c>
      <c r="N4" s="513" t="s">
        <v>584</v>
      </c>
      <c r="O4" s="525" t="s">
        <v>583</v>
      </c>
      <c r="P4" s="528" t="s">
        <v>584</v>
      </c>
    </row>
    <row r="5" spans="1:16" ht="14.25" thickTop="1">
      <c r="A5" s="532">
        <v>1</v>
      </c>
      <c r="B5" s="533" t="s">
        <v>81</v>
      </c>
      <c r="C5" s="534"/>
      <c r="D5" s="547"/>
      <c r="E5" s="534"/>
      <c r="F5" s="547"/>
      <c r="G5" s="534"/>
      <c r="H5" s="547"/>
      <c r="I5" s="534"/>
      <c r="J5" s="547"/>
      <c r="K5" s="534"/>
      <c r="L5" s="547"/>
      <c r="M5" s="534"/>
      <c r="N5" s="547"/>
      <c r="O5" s="534"/>
      <c r="P5" s="535"/>
    </row>
    <row r="6" spans="1:16" ht="21">
      <c r="A6" s="536">
        <v>2</v>
      </c>
      <c r="B6" s="537" t="s">
        <v>82</v>
      </c>
      <c r="C6" s="538">
        <v>6</v>
      </c>
      <c r="D6" s="541">
        <v>5</v>
      </c>
      <c r="E6" s="538">
        <v>2</v>
      </c>
      <c r="F6" s="541">
        <v>2</v>
      </c>
      <c r="G6" s="538">
        <v>3</v>
      </c>
      <c r="H6" s="541">
        <v>3</v>
      </c>
      <c r="I6" s="538">
        <v>4</v>
      </c>
      <c r="J6" s="541">
        <v>4</v>
      </c>
      <c r="K6" s="538">
        <v>1</v>
      </c>
      <c r="L6" s="541">
        <v>1</v>
      </c>
      <c r="M6" s="538">
        <v>4</v>
      </c>
      <c r="N6" s="541">
        <v>3</v>
      </c>
      <c r="O6" s="538">
        <v>6</v>
      </c>
      <c r="P6" s="539">
        <v>5</v>
      </c>
    </row>
    <row r="7" spans="1:16" ht="13.5">
      <c r="A7" s="536">
        <v>3</v>
      </c>
      <c r="B7" s="540" t="s">
        <v>53</v>
      </c>
      <c r="C7" s="538">
        <v>3</v>
      </c>
      <c r="D7" s="541">
        <v>3</v>
      </c>
      <c r="E7" s="538">
        <v>1</v>
      </c>
      <c r="F7" s="541">
        <v>1</v>
      </c>
      <c r="G7" s="538">
        <v>3</v>
      </c>
      <c r="H7" s="541">
        <v>0</v>
      </c>
      <c r="I7" s="538">
        <v>3</v>
      </c>
      <c r="J7" s="541">
        <v>1</v>
      </c>
      <c r="K7" s="538">
        <v>1</v>
      </c>
      <c r="L7" s="541">
        <v>1</v>
      </c>
      <c r="M7" s="538">
        <v>1</v>
      </c>
      <c r="N7" s="541">
        <v>1</v>
      </c>
      <c r="O7" s="538">
        <v>0</v>
      </c>
      <c r="P7" s="539">
        <v>0</v>
      </c>
    </row>
    <row r="8" spans="1:16" ht="13.5">
      <c r="A8" s="536">
        <v>4</v>
      </c>
      <c r="B8" s="540" t="s">
        <v>54</v>
      </c>
      <c r="C8" s="538">
        <v>1</v>
      </c>
      <c r="D8" s="541">
        <v>1</v>
      </c>
      <c r="E8" s="538">
        <v>0</v>
      </c>
      <c r="F8" s="541">
        <v>0</v>
      </c>
      <c r="G8" s="538">
        <v>1</v>
      </c>
      <c r="H8" s="541">
        <v>1</v>
      </c>
      <c r="I8" s="538">
        <v>1</v>
      </c>
      <c r="J8" s="541">
        <v>1</v>
      </c>
      <c r="K8" s="538">
        <v>0</v>
      </c>
      <c r="L8" s="541">
        <v>0</v>
      </c>
      <c r="M8" s="538">
        <v>0</v>
      </c>
      <c r="N8" s="541">
        <v>0</v>
      </c>
      <c r="O8" s="538">
        <v>0</v>
      </c>
      <c r="P8" s="539">
        <v>0</v>
      </c>
    </row>
    <row r="9" spans="1:16" ht="13.5">
      <c r="A9" s="536">
        <v>5</v>
      </c>
      <c r="B9" s="537" t="s">
        <v>55</v>
      </c>
      <c r="C9" s="538">
        <v>3</v>
      </c>
      <c r="D9" s="541">
        <v>0</v>
      </c>
      <c r="E9" s="538">
        <v>0</v>
      </c>
      <c r="F9" s="541">
        <v>0</v>
      </c>
      <c r="G9" s="538">
        <v>2</v>
      </c>
      <c r="H9" s="541">
        <v>0</v>
      </c>
      <c r="I9" s="538">
        <v>2</v>
      </c>
      <c r="J9" s="541">
        <v>1</v>
      </c>
      <c r="K9" s="538">
        <v>4</v>
      </c>
      <c r="L9" s="541">
        <v>4</v>
      </c>
      <c r="M9" s="538">
        <v>0</v>
      </c>
      <c r="N9" s="541">
        <v>0</v>
      </c>
      <c r="O9" s="538">
        <v>0</v>
      </c>
      <c r="P9" s="539">
        <v>0</v>
      </c>
    </row>
    <row r="10" spans="1:16" ht="13.5">
      <c r="A10" s="536">
        <v>6</v>
      </c>
      <c r="B10" s="537" t="s">
        <v>254</v>
      </c>
      <c r="C10" s="538">
        <v>3</v>
      </c>
      <c r="D10" s="541">
        <v>3</v>
      </c>
      <c r="E10" s="538">
        <v>0</v>
      </c>
      <c r="F10" s="541">
        <v>0</v>
      </c>
      <c r="G10" s="538">
        <v>4</v>
      </c>
      <c r="H10" s="541">
        <v>4</v>
      </c>
      <c r="I10" s="538">
        <v>3</v>
      </c>
      <c r="J10" s="541">
        <v>0</v>
      </c>
      <c r="K10" s="538">
        <v>2</v>
      </c>
      <c r="L10" s="541">
        <v>2</v>
      </c>
      <c r="M10" s="538">
        <v>2</v>
      </c>
      <c r="N10" s="541">
        <v>2</v>
      </c>
      <c r="O10" s="538">
        <v>0</v>
      </c>
      <c r="P10" s="539">
        <v>0</v>
      </c>
    </row>
    <row r="11" spans="1:16" ht="13.5">
      <c r="A11" s="536">
        <v>7</v>
      </c>
      <c r="B11" s="540" t="s">
        <v>56</v>
      </c>
      <c r="C11" s="538">
        <v>2</v>
      </c>
      <c r="D11" s="541">
        <v>2</v>
      </c>
      <c r="E11" s="538">
        <v>4</v>
      </c>
      <c r="F11" s="541">
        <v>2</v>
      </c>
      <c r="G11" s="538">
        <v>1</v>
      </c>
      <c r="H11" s="541">
        <v>1</v>
      </c>
      <c r="I11" s="538">
        <v>1</v>
      </c>
      <c r="J11" s="541">
        <v>1</v>
      </c>
      <c r="K11" s="538">
        <v>0</v>
      </c>
      <c r="L11" s="541">
        <v>0</v>
      </c>
      <c r="M11" s="538">
        <v>0</v>
      </c>
      <c r="N11" s="541">
        <v>0</v>
      </c>
      <c r="O11" s="538">
        <v>0</v>
      </c>
      <c r="P11" s="539">
        <v>0</v>
      </c>
    </row>
    <row r="12" spans="1:16" ht="13.5">
      <c r="A12" s="536">
        <v>8</v>
      </c>
      <c r="B12" s="537" t="s">
        <v>57</v>
      </c>
      <c r="C12" s="538">
        <v>2</v>
      </c>
      <c r="D12" s="541">
        <v>2</v>
      </c>
      <c r="E12" s="538">
        <v>1</v>
      </c>
      <c r="F12" s="541">
        <v>1</v>
      </c>
      <c r="G12" s="538">
        <v>0</v>
      </c>
      <c r="H12" s="541">
        <v>0</v>
      </c>
      <c r="I12" s="538">
        <v>3</v>
      </c>
      <c r="J12" s="541">
        <v>2</v>
      </c>
      <c r="K12" s="538">
        <v>2</v>
      </c>
      <c r="L12" s="541">
        <v>2</v>
      </c>
      <c r="M12" s="538">
        <v>3</v>
      </c>
      <c r="N12" s="541">
        <v>3</v>
      </c>
      <c r="O12" s="538">
        <v>0</v>
      </c>
      <c r="P12" s="539">
        <v>0</v>
      </c>
    </row>
    <row r="13" spans="1:16" ht="21">
      <c r="A13" s="536">
        <v>9</v>
      </c>
      <c r="B13" s="537" t="s">
        <v>590</v>
      </c>
      <c r="C13" s="538">
        <v>4</v>
      </c>
      <c r="D13" s="541">
        <v>3</v>
      </c>
      <c r="E13" s="538">
        <v>40</v>
      </c>
      <c r="F13" s="541">
        <v>36</v>
      </c>
      <c r="G13" s="538">
        <v>1</v>
      </c>
      <c r="H13" s="541">
        <v>1</v>
      </c>
      <c r="I13" s="538">
        <v>2</v>
      </c>
      <c r="J13" s="541">
        <v>2</v>
      </c>
      <c r="K13" s="538">
        <v>0</v>
      </c>
      <c r="L13" s="541">
        <v>0</v>
      </c>
      <c r="M13" s="538">
        <v>0</v>
      </c>
      <c r="N13" s="541">
        <v>0</v>
      </c>
      <c r="O13" s="538">
        <v>161</v>
      </c>
      <c r="P13" s="539">
        <v>130</v>
      </c>
    </row>
    <row r="14" spans="1:16" ht="24.75" customHeight="1">
      <c r="A14" s="536">
        <v>10</v>
      </c>
      <c r="B14" s="537" t="s">
        <v>76</v>
      </c>
      <c r="C14" s="538">
        <v>4</v>
      </c>
      <c r="D14" s="541">
        <v>1</v>
      </c>
      <c r="E14" s="538">
        <v>0</v>
      </c>
      <c r="F14" s="541">
        <v>0</v>
      </c>
      <c r="G14" s="538">
        <v>0</v>
      </c>
      <c r="H14" s="541">
        <v>0</v>
      </c>
      <c r="I14" s="538">
        <v>2</v>
      </c>
      <c r="J14" s="541">
        <v>0</v>
      </c>
      <c r="K14" s="538">
        <v>0</v>
      </c>
      <c r="L14" s="541">
        <v>0</v>
      </c>
      <c r="M14" s="538">
        <v>3</v>
      </c>
      <c r="N14" s="541">
        <v>1</v>
      </c>
      <c r="O14" s="538">
        <v>0</v>
      </c>
      <c r="P14" s="539">
        <v>0</v>
      </c>
    </row>
    <row r="15" spans="1:16" ht="21">
      <c r="A15" s="536">
        <v>11</v>
      </c>
      <c r="B15" s="537" t="s">
        <v>83</v>
      </c>
      <c r="C15" s="538">
        <v>2</v>
      </c>
      <c r="D15" s="541">
        <v>2</v>
      </c>
      <c r="E15" s="538">
        <v>2</v>
      </c>
      <c r="F15" s="541">
        <v>2</v>
      </c>
      <c r="G15" s="538">
        <v>2</v>
      </c>
      <c r="H15" s="541">
        <v>2</v>
      </c>
      <c r="I15" s="538">
        <v>2</v>
      </c>
      <c r="J15" s="541">
        <v>0</v>
      </c>
      <c r="K15" s="538">
        <v>0</v>
      </c>
      <c r="L15" s="541">
        <v>0</v>
      </c>
      <c r="M15" s="538">
        <v>5</v>
      </c>
      <c r="N15" s="541">
        <v>3</v>
      </c>
      <c r="O15" s="538">
        <v>0</v>
      </c>
      <c r="P15" s="539">
        <v>0</v>
      </c>
    </row>
    <row r="16" spans="1:16" ht="21">
      <c r="A16" s="536">
        <v>12</v>
      </c>
      <c r="B16" s="537" t="s">
        <v>58</v>
      </c>
      <c r="C16" s="538">
        <v>1</v>
      </c>
      <c r="D16" s="541">
        <v>0</v>
      </c>
      <c r="E16" s="538">
        <v>0</v>
      </c>
      <c r="F16" s="541">
        <v>0</v>
      </c>
      <c r="G16" s="538">
        <v>0</v>
      </c>
      <c r="H16" s="541">
        <v>0</v>
      </c>
      <c r="I16" s="538">
        <v>1</v>
      </c>
      <c r="J16" s="541">
        <v>1</v>
      </c>
      <c r="K16" s="538">
        <v>0</v>
      </c>
      <c r="L16" s="541">
        <v>0</v>
      </c>
      <c r="M16" s="538">
        <v>1</v>
      </c>
      <c r="N16" s="541">
        <v>1</v>
      </c>
      <c r="O16" s="538">
        <v>0</v>
      </c>
      <c r="P16" s="539">
        <v>0</v>
      </c>
    </row>
    <row r="17" spans="1:16" ht="13.5">
      <c r="A17" s="536">
        <v>13</v>
      </c>
      <c r="B17" s="537" t="s">
        <v>59</v>
      </c>
      <c r="C17" s="538">
        <v>3</v>
      </c>
      <c r="D17" s="541">
        <v>1</v>
      </c>
      <c r="E17" s="538">
        <v>0</v>
      </c>
      <c r="F17" s="541">
        <v>0</v>
      </c>
      <c r="G17" s="538">
        <v>1</v>
      </c>
      <c r="H17" s="541">
        <v>1</v>
      </c>
      <c r="I17" s="538">
        <v>0</v>
      </c>
      <c r="J17" s="541">
        <v>0</v>
      </c>
      <c r="K17" s="538">
        <v>0</v>
      </c>
      <c r="L17" s="541">
        <v>0</v>
      </c>
      <c r="M17" s="538">
        <v>0</v>
      </c>
      <c r="N17" s="541">
        <v>0</v>
      </c>
      <c r="O17" s="538">
        <v>0</v>
      </c>
      <c r="P17" s="539">
        <v>0</v>
      </c>
    </row>
    <row r="18" spans="1:16" ht="21">
      <c r="A18" s="542">
        <v>14</v>
      </c>
      <c r="B18" s="543" t="s">
        <v>255</v>
      </c>
      <c r="C18" s="544">
        <v>2</v>
      </c>
      <c r="D18" s="548">
        <v>0</v>
      </c>
      <c r="E18" s="544">
        <v>2</v>
      </c>
      <c r="F18" s="548">
        <v>1</v>
      </c>
      <c r="G18" s="544">
        <v>2</v>
      </c>
      <c r="H18" s="548">
        <v>2</v>
      </c>
      <c r="I18" s="544">
        <v>1</v>
      </c>
      <c r="J18" s="548">
        <v>1</v>
      </c>
      <c r="K18" s="544">
        <v>5</v>
      </c>
      <c r="L18" s="548">
        <v>5</v>
      </c>
      <c r="M18" s="544">
        <v>2</v>
      </c>
      <c r="N18" s="548">
        <v>1</v>
      </c>
      <c r="O18" s="544">
        <v>0</v>
      </c>
      <c r="P18" s="545">
        <v>0</v>
      </c>
    </row>
    <row r="19" spans="1:16" ht="21">
      <c r="A19" s="536">
        <v>15</v>
      </c>
      <c r="B19" s="537" t="s">
        <v>24</v>
      </c>
      <c r="C19" s="538">
        <v>3</v>
      </c>
      <c r="D19" s="541">
        <v>3</v>
      </c>
      <c r="E19" s="538">
        <v>2</v>
      </c>
      <c r="F19" s="541">
        <v>1</v>
      </c>
      <c r="G19" s="538">
        <v>4</v>
      </c>
      <c r="H19" s="541">
        <v>4</v>
      </c>
      <c r="I19" s="538">
        <v>3</v>
      </c>
      <c r="J19" s="541">
        <v>3</v>
      </c>
      <c r="K19" s="538">
        <v>0</v>
      </c>
      <c r="L19" s="541">
        <v>0</v>
      </c>
      <c r="M19" s="538">
        <v>3</v>
      </c>
      <c r="N19" s="541">
        <v>3</v>
      </c>
      <c r="O19" s="538">
        <v>0</v>
      </c>
      <c r="P19" s="539">
        <v>0</v>
      </c>
    </row>
    <row r="20" spans="1:16" ht="21">
      <c r="A20" s="536">
        <v>16</v>
      </c>
      <c r="B20" s="537" t="s">
        <v>80</v>
      </c>
      <c r="C20" s="538">
        <v>34</v>
      </c>
      <c r="D20" s="541">
        <v>26</v>
      </c>
      <c r="E20" s="538">
        <v>12</v>
      </c>
      <c r="F20" s="541">
        <v>12</v>
      </c>
      <c r="G20" s="538">
        <v>10</v>
      </c>
      <c r="H20" s="541">
        <v>9</v>
      </c>
      <c r="I20" s="538">
        <v>8</v>
      </c>
      <c r="J20" s="541">
        <v>6</v>
      </c>
      <c r="K20" s="538">
        <v>0</v>
      </c>
      <c r="L20" s="541">
        <v>0</v>
      </c>
      <c r="M20" s="538">
        <v>70</v>
      </c>
      <c r="N20" s="541">
        <v>65</v>
      </c>
      <c r="O20" s="538">
        <v>25</v>
      </c>
      <c r="P20" s="539">
        <v>24</v>
      </c>
    </row>
    <row r="21" spans="1:16" ht="13.5">
      <c r="A21" s="542">
        <v>17</v>
      </c>
      <c r="B21" s="543" t="s">
        <v>61</v>
      </c>
      <c r="C21" s="544">
        <v>2</v>
      </c>
      <c r="D21" s="548">
        <v>0</v>
      </c>
      <c r="E21" s="544">
        <v>0</v>
      </c>
      <c r="F21" s="548">
        <v>0</v>
      </c>
      <c r="G21" s="544">
        <v>0</v>
      </c>
      <c r="H21" s="548">
        <v>0</v>
      </c>
      <c r="I21" s="544">
        <v>8</v>
      </c>
      <c r="J21" s="548">
        <v>0</v>
      </c>
      <c r="K21" s="544">
        <v>0</v>
      </c>
      <c r="L21" s="548">
        <v>0</v>
      </c>
      <c r="M21" s="544">
        <v>0</v>
      </c>
      <c r="N21" s="548">
        <v>0</v>
      </c>
      <c r="O21" s="544">
        <v>0</v>
      </c>
      <c r="P21" s="545">
        <v>0</v>
      </c>
    </row>
    <row r="22" spans="1:16" ht="21">
      <c r="A22" s="536">
        <v>18</v>
      </c>
      <c r="B22" s="537" t="s">
        <v>79</v>
      </c>
      <c r="C22" s="538">
        <v>0</v>
      </c>
      <c r="D22" s="541">
        <v>0</v>
      </c>
      <c r="E22" s="538">
        <v>0</v>
      </c>
      <c r="F22" s="541">
        <v>0</v>
      </c>
      <c r="G22" s="538">
        <v>0</v>
      </c>
      <c r="H22" s="541">
        <v>0</v>
      </c>
      <c r="I22" s="538">
        <v>0</v>
      </c>
      <c r="J22" s="541">
        <v>0</v>
      </c>
      <c r="K22" s="538">
        <v>0</v>
      </c>
      <c r="L22" s="541">
        <v>0</v>
      </c>
      <c r="M22" s="538">
        <v>0</v>
      </c>
      <c r="N22" s="541">
        <v>0</v>
      </c>
      <c r="O22" s="538">
        <v>0</v>
      </c>
      <c r="P22" s="539">
        <v>0</v>
      </c>
    </row>
    <row r="23" spans="1:16" ht="21">
      <c r="A23" s="542">
        <v>19</v>
      </c>
      <c r="B23" s="543" t="s">
        <v>72</v>
      </c>
      <c r="C23" s="544">
        <v>2</v>
      </c>
      <c r="D23" s="548">
        <v>2</v>
      </c>
      <c r="E23" s="544">
        <v>2</v>
      </c>
      <c r="F23" s="548">
        <v>2</v>
      </c>
      <c r="G23" s="544">
        <v>2</v>
      </c>
      <c r="H23" s="548">
        <v>2</v>
      </c>
      <c r="I23" s="544">
        <v>2</v>
      </c>
      <c r="J23" s="548">
        <v>1</v>
      </c>
      <c r="K23" s="544">
        <v>2</v>
      </c>
      <c r="L23" s="548">
        <v>2</v>
      </c>
      <c r="M23" s="544">
        <v>1</v>
      </c>
      <c r="N23" s="548">
        <v>1</v>
      </c>
      <c r="O23" s="544">
        <v>0</v>
      </c>
      <c r="P23" s="545">
        <v>0</v>
      </c>
    </row>
    <row r="24" spans="1:16" ht="13.5">
      <c r="A24" s="536">
        <v>20</v>
      </c>
      <c r="B24" s="537" t="s">
        <v>62</v>
      </c>
      <c r="C24" s="538">
        <v>2</v>
      </c>
      <c r="D24" s="541">
        <v>1</v>
      </c>
      <c r="E24" s="538">
        <v>2</v>
      </c>
      <c r="F24" s="541">
        <v>2</v>
      </c>
      <c r="G24" s="538">
        <v>3</v>
      </c>
      <c r="H24" s="541">
        <v>2</v>
      </c>
      <c r="I24" s="538">
        <v>3</v>
      </c>
      <c r="J24" s="541">
        <v>1</v>
      </c>
      <c r="K24" s="538">
        <v>2</v>
      </c>
      <c r="L24" s="541">
        <v>2</v>
      </c>
      <c r="M24" s="538">
        <v>5</v>
      </c>
      <c r="N24" s="541">
        <v>4</v>
      </c>
      <c r="O24" s="538">
        <v>0</v>
      </c>
      <c r="P24" s="539">
        <v>0</v>
      </c>
    </row>
    <row r="25" spans="1:16" ht="14.25" customHeight="1">
      <c r="A25" s="542">
        <v>21</v>
      </c>
      <c r="B25" s="543" t="s">
        <v>256</v>
      </c>
      <c r="C25" s="544">
        <v>2</v>
      </c>
      <c r="D25" s="548">
        <v>1</v>
      </c>
      <c r="E25" s="544">
        <v>0</v>
      </c>
      <c r="F25" s="548">
        <v>0</v>
      </c>
      <c r="G25" s="544">
        <v>0</v>
      </c>
      <c r="H25" s="548">
        <v>0</v>
      </c>
      <c r="I25" s="544">
        <v>0</v>
      </c>
      <c r="J25" s="548">
        <v>0</v>
      </c>
      <c r="K25" s="544">
        <v>0</v>
      </c>
      <c r="L25" s="548">
        <v>0</v>
      </c>
      <c r="M25" s="544">
        <v>0</v>
      </c>
      <c r="N25" s="548">
        <v>0</v>
      </c>
      <c r="O25" s="544">
        <v>0</v>
      </c>
      <c r="P25" s="545">
        <v>0</v>
      </c>
    </row>
    <row r="26" spans="1:16" ht="25.5" customHeight="1">
      <c r="A26" s="536">
        <v>22</v>
      </c>
      <c r="B26" s="537" t="s">
        <v>257</v>
      </c>
      <c r="C26" s="538">
        <v>1</v>
      </c>
      <c r="D26" s="541">
        <v>1</v>
      </c>
      <c r="E26" s="538">
        <v>2</v>
      </c>
      <c r="F26" s="541">
        <v>2</v>
      </c>
      <c r="G26" s="538">
        <v>0</v>
      </c>
      <c r="H26" s="541">
        <v>0</v>
      </c>
      <c r="I26" s="538">
        <v>1</v>
      </c>
      <c r="J26" s="541">
        <v>0</v>
      </c>
      <c r="K26" s="538">
        <v>1</v>
      </c>
      <c r="L26" s="541">
        <v>1</v>
      </c>
      <c r="M26" s="538">
        <v>3</v>
      </c>
      <c r="N26" s="541">
        <v>3</v>
      </c>
      <c r="O26" s="538">
        <v>0</v>
      </c>
      <c r="P26" s="539">
        <v>0</v>
      </c>
    </row>
    <row r="27" spans="1:16" ht="21" customHeight="1">
      <c r="A27" s="542">
        <v>23</v>
      </c>
      <c r="B27" s="543" t="s">
        <v>258</v>
      </c>
      <c r="C27" s="544">
        <v>3</v>
      </c>
      <c r="D27" s="548">
        <v>1</v>
      </c>
      <c r="E27" s="544">
        <v>0</v>
      </c>
      <c r="F27" s="548">
        <v>0</v>
      </c>
      <c r="G27" s="544">
        <v>4</v>
      </c>
      <c r="H27" s="548">
        <v>4</v>
      </c>
      <c r="I27" s="544">
        <v>2</v>
      </c>
      <c r="J27" s="548">
        <v>0</v>
      </c>
      <c r="K27" s="544">
        <v>3</v>
      </c>
      <c r="L27" s="548">
        <v>2</v>
      </c>
      <c r="M27" s="544">
        <v>3</v>
      </c>
      <c r="N27" s="548">
        <v>1</v>
      </c>
      <c r="O27" s="544">
        <v>0</v>
      </c>
      <c r="P27" s="545">
        <v>0</v>
      </c>
    </row>
    <row r="28" spans="1:16" ht="21">
      <c r="A28" s="536">
        <v>24</v>
      </c>
      <c r="B28" s="537" t="s">
        <v>259</v>
      </c>
      <c r="C28" s="538">
        <v>3</v>
      </c>
      <c r="D28" s="541">
        <v>3</v>
      </c>
      <c r="E28" s="538">
        <v>0</v>
      </c>
      <c r="F28" s="541">
        <v>0</v>
      </c>
      <c r="G28" s="538">
        <v>0</v>
      </c>
      <c r="H28" s="541">
        <v>0</v>
      </c>
      <c r="I28" s="538">
        <v>2</v>
      </c>
      <c r="J28" s="541">
        <v>1</v>
      </c>
      <c r="K28" s="538">
        <v>0</v>
      </c>
      <c r="L28" s="541">
        <v>0</v>
      </c>
      <c r="M28" s="538">
        <v>1</v>
      </c>
      <c r="N28" s="541">
        <v>0</v>
      </c>
      <c r="O28" s="538">
        <v>0</v>
      </c>
      <c r="P28" s="539">
        <v>0</v>
      </c>
    </row>
    <row r="29" spans="1:16" ht="21.75" thickBot="1">
      <c r="A29" s="546">
        <v>25</v>
      </c>
      <c r="B29" s="531" t="s">
        <v>141</v>
      </c>
      <c r="C29" s="526">
        <v>2</v>
      </c>
      <c r="D29" s="524">
        <v>1</v>
      </c>
      <c r="E29" s="526">
        <v>1</v>
      </c>
      <c r="F29" s="524">
        <v>1</v>
      </c>
      <c r="G29" s="526">
        <v>2</v>
      </c>
      <c r="H29" s="524">
        <v>2</v>
      </c>
      <c r="I29" s="526">
        <v>1</v>
      </c>
      <c r="J29" s="524">
        <v>1</v>
      </c>
      <c r="K29" s="526">
        <v>0</v>
      </c>
      <c r="L29" s="524">
        <v>0</v>
      </c>
      <c r="M29" s="526">
        <v>0</v>
      </c>
      <c r="N29" s="524">
        <v>0</v>
      </c>
      <c r="O29" s="526">
        <v>0</v>
      </c>
      <c r="P29" s="529">
        <v>0</v>
      </c>
    </row>
    <row r="30" spans="1:16" ht="16.5" customHeight="1" thickBot="1" thickTop="1">
      <c r="A30" s="842" t="s">
        <v>52</v>
      </c>
      <c r="B30" s="912"/>
      <c r="C30" s="527">
        <f>SUM(C5:C29)</f>
        <v>90</v>
      </c>
      <c r="D30" s="523">
        <f aca="true" t="shared" si="0" ref="D30:P30">SUM(D5:D29)</f>
        <v>62</v>
      </c>
      <c r="E30" s="527">
        <f t="shared" si="0"/>
        <v>73</v>
      </c>
      <c r="F30" s="523">
        <f t="shared" si="0"/>
        <v>65</v>
      </c>
      <c r="G30" s="527">
        <f t="shared" si="0"/>
        <v>45</v>
      </c>
      <c r="H30" s="523">
        <f t="shared" si="0"/>
        <v>38</v>
      </c>
      <c r="I30" s="527">
        <f t="shared" si="0"/>
        <v>55</v>
      </c>
      <c r="J30" s="523">
        <f t="shared" si="0"/>
        <v>27</v>
      </c>
      <c r="K30" s="527">
        <f t="shared" si="0"/>
        <v>23</v>
      </c>
      <c r="L30" s="523">
        <f t="shared" si="0"/>
        <v>22</v>
      </c>
      <c r="M30" s="527">
        <f t="shared" si="0"/>
        <v>107</v>
      </c>
      <c r="N30" s="523">
        <f t="shared" si="0"/>
        <v>92</v>
      </c>
      <c r="O30" s="527">
        <f t="shared" si="0"/>
        <v>192</v>
      </c>
      <c r="P30" s="530">
        <f t="shared" si="0"/>
        <v>159</v>
      </c>
    </row>
    <row r="31" spans="2:16" ht="13.5">
      <c r="B31" s="630" t="s">
        <v>536</v>
      </c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  <c r="N31" s="630"/>
      <c r="O31" s="630"/>
      <c r="P31" s="630"/>
    </row>
    <row r="32" ht="13.5">
      <c r="B32" s="739"/>
    </row>
    <row r="33" ht="13.5">
      <c r="B33" s="739"/>
    </row>
  </sheetData>
  <mergeCells count="14">
    <mergeCell ref="M3:N3"/>
    <mergeCell ref="O3:P3"/>
    <mergeCell ref="B3:B4"/>
    <mergeCell ref="A3:A4"/>
    <mergeCell ref="B32:B33"/>
    <mergeCell ref="B31:P31"/>
    <mergeCell ref="B1:P1"/>
    <mergeCell ref="I3:J3"/>
    <mergeCell ref="K3:L3"/>
    <mergeCell ref="E3:F3"/>
    <mergeCell ref="G3:H3"/>
    <mergeCell ref="C3:D3"/>
    <mergeCell ref="O2:P2"/>
    <mergeCell ref="A30:B30"/>
  </mergeCells>
  <printOptions/>
  <pageMargins left="0.75" right="0.75" top="1" bottom="1" header="0.5" footer="0.5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21">
      <selection activeCell="H28" sqref="H28"/>
    </sheetView>
  </sheetViews>
  <sheetFormatPr defaultColWidth="9.140625" defaultRowHeight="12.75"/>
  <cols>
    <col min="1" max="1" width="2.7109375" style="24" customWidth="1"/>
    <col min="2" max="2" width="18.140625" style="24" customWidth="1"/>
    <col min="3" max="3" width="8.57421875" style="24" customWidth="1"/>
    <col min="4" max="4" width="8.8515625" style="24" customWidth="1"/>
    <col min="5" max="5" width="11.140625" style="24" customWidth="1"/>
    <col min="6" max="6" width="10.7109375" style="24" customWidth="1"/>
    <col min="7" max="7" width="9.8515625" style="24" customWidth="1"/>
    <col min="8" max="8" width="10.00390625" style="24" customWidth="1"/>
    <col min="9" max="9" width="9.421875" style="24" customWidth="1"/>
    <col min="10" max="11" width="4.00390625" style="24" bestFit="1" customWidth="1"/>
    <col min="12" max="16384" width="9.140625" style="24" customWidth="1"/>
  </cols>
  <sheetData>
    <row r="1" spans="1:11" ht="19.5" customHeight="1">
      <c r="A1" s="676" t="s">
        <v>25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</row>
    <row r="2" spans="1:11" ht="11.25" customHeight="1" thickBot="1">
      <c r="A2" s="187"/>
      <c r="B2" s="231"/>
      <c r="C2" s="232"/>
      <c r="D2" s="232"/>
      <c r="E2" s="232"/>
      <c r="F2" s="232"/>
      <c r="G2" s="232"/>
      <c r="H2" s="233"/>
      <c r="I2" s="233"/>
      <c r="J2" s="879" t="s">
        <v>577</v>
      </c>
      <c r="K2" s="879"/>
    </row>
    <row r="3" spans="1:11" ht="15.75" customHeight="1">
      <c r="A3" s="597" t="s">
        <v>149</v>
      </c>
      <c r="B3" s="599" t="s">
        <v>143</v>
      </c>
      <c r="C3" s="918" t="s">
        <v>334</v>
      </c>
      <c r="D3" s="919"/>
      <c r="E3" s="919"/>
      <c r="F3" s="919"/>
      <c r="G3" s="919"/>
      <c r="H3" s="920"/>
      <c r="I3" s="920"/>
      <c r="J3" s="920"/>
      <c r="K3" s="921"/>
    </row>
    <row r="4" spans="1:11" ht="50.25" customHeight="1" thickBot="1">
      <c r="A4" s="598"/>
      <c r="B4" s="600"/>
      <c r="C4" s="498" t="s">
        <v>573</v>
      </c>
      <c r="D4" s="498" t="s">
        <v>574</v>
      </c>
      <c r="E4" s="498" t="s">
        <v>335</v>
      </c>
      <c r="F4" s="498" t="s">
        <v>336</v>
      </c>
      <c r="G4" s="498" t="s">
        <v>337</v>
      </c>
      <c r="H4" s="499" t="s">
        <v>338</v>
      </c>
      <c r="I4" s="499" t="s">
        <v>339</v>
      </c>
      <c r="J4" s="500" t="s">
        <v>340</v>
      </c>
      <c r="K4" s="501" t="s">
        <v>269</v>
      </c>
    </row>
    <row r="5" spans="1:11" ht="12" customHeight="1" thickBot="1" thickTop="1">
      <c r="A5" s="7">
        <v>0</v>
      </c>
      <c r="B5" s="70">
        <v>1</v>
      </c>
      <c r="C5" s="95">
        <v>2</v>
      </c>
      <c r="D5" s="95">
        <v>3</v>
      </c>
      <c r="E5" s="95">
        <v>4</v>
      </c>
      <c r="F5" s="95">
        <v>5</v>
      </c>
      <c r="G5" s="95">
        <v>6</v>
      </c>
      <c r="H5" s="234">
        <v>7</v>
      </c>
      <c r="I5" s="234">
        <v>8</v>
      </c>
      <c r="J5" s="234">
        <v>9</v>
      </c>
      <c r="K5" s="235">
        <v>10</v>
      </c>
    </row>
    <row r="6" spans="1:11" ht="21.75" customHeight="1" thickTop="1">
      <c r="A6" s="8">
        <v>1</v>
      </c>
      <c r="B6" s="490" t="s">
        <v>81</v>
      </c>
      <c r="C6" s="190">
        <v>0</v>
      </c>
      <c r="D6" s="189">
        <v>5</v>
      </c>
      <c r="E6" s="188">
        <v>0</v>
      </c>
      <c r="F6" s="188">
        <v>5</v>
      </c>
      <c r="G6" s="188">
        <v>38</v>
      </c>
      <c r="H6" s="236">
        <v>0</v>
      </c>
      <c r="I6" s="236">
        <v>52</v>
      </c>
      <c r="J6" s="236">
        <v>4</v>
      </c>
      <c r="K6" s="239">
        <f aca="true" t="shared" si="0" ref="K6:K28">SUM(C6:J6)</f>
        <v>104</v>
      </c>
    </row>
    <row r="7" spans="1:11" ht="22.5" customHeight="1">
      <c r="A7" s="9">
        <v>2</v>
      </c>
      <c r="B7" s="491" t="s">
        <v>82</v>
      </c>
      <c r="C7" s="189">
        <v>10</v>
      </c>
      <c r="D7" s="189">
        <v>37</v>
      </c>
      <c r="E7" s="188">
        <v>1</v>
      </c>
      <c r="F7" s="188">
        <v>22</v>
      </c>
      <c r="G7" s="188">
        <v>5</v>
      </c>
      <c r="H7" s="237">
        <v>2</v>
      </c>
      <c r="I7" s="237">
        <v>16</v>
      </c>
      <c r="J7" s="237">
        <v>14</v>
      </c>
      <c r="K7" s="239">
        <f t="shared" si="0"/>
        <v>107</v>
      </c>
    </row>
    <row r="8" spans="1:11" ht="21.75" customHeight="1">
      <c r="A8" s="9">
        <v>3</v>
      </c>
      <c r="B8" s="492" t="s">
        <v>53</v>
      </c>
      <c r="C8" s="189">
        <v>20</v>
      </c>
      <c r="D8" s="189">
        <v>13</v>
      </c>
      <c r="E8" s="188">
        <v>0</v>
      </c>
      <c r="F8" s="188">
        <v>42</v>
      </c>
      <c r="G8" s="188">
        <v>9</v>
      </c>
      <c r="H8" s="237">
        <v>24</v>
      </c>
      <c r="I8" s="237">
        <v>0</v>
      </c>
      <c r="J8" s="237">
        <v>5</v>
      </c>
      <c r="K8" s="239">
        <f t="shared" si="0"/>
        <v>113</v>
      </c>
    </row>
    <row r="9" spans="1:11" ht="21.75" customHeight="1">
      <c r="A9" s="9">
        <v>4</v>
      </c>
      <c r="B9" s="492" t="s">
        <v>54</v>
      </c>
      <c r="C9" s="188">
        <v>6</v>
      </c>
      <c r="D9" s="188">
        <v>23</v>
      </c>
      <c r="E9" s="188">
        <v>4</v>
      </c>
      <c r="F9" s="188">
        <v>25</v>
      </c>
      <c r="G9" s="188">
        <v>13</v>
      </c>
      <c r="H9" s="237">
        <v>5</v>
      </c>
      <c r="I9" s="237">
        <v>74</v>
      </c>
      <c r="J9" s="237">
        <v>71</v>
      </c>
      <c r="K9" s="239">
        <f t="shared" si="0"/>
        <v>221</v>
      </c>
    </row>
    <row r="10" spans="1:11" ht="21.75" customHeight="1">
      <c r="A10" s="9">
        <v>5</v>
      </c>
      <c r="B10" s="491" t="s">
        <v>55</v>
      </c>
      <c r="C10" s="189">
        <v>0</v>
      </c>
      <c r="D10" s="189">
        <v>12</v>
      </c>
      <c r="E10" s="188">
        <v>0</v>
      </c>
      <c r="F10" s="188">
        <v>16</v>
      </c>
      <c r="G10" s="188">
        <v>14</v>
      </c>
      <c r="H10" s="237">
        <v>19</v>
      </c>
      <c r="I10" s="237">
        <v>11</v>
      </c>
      <c r="J10" s="237">
        <v>0</v>
      </c>
      <c r="K10" s="239">
        <f t="shared" si="0"/>
        <v>72</v>
      </c>
    </row>
    <row r="11" spans="1:11" ht="22.5" customHeight="1">
      <c r="A11" s="9">
        <v>6</v>
      </c>
      <c r="B11" s="491" t="s">
        <v>377</v>
      </c>
      <c r="C11" s="189">
        <v>4</v>
      </c>
      <c r="D11" s="189">
        <v>0</v>
      </c>
      <c r="E11" s="188">
        <v>1</v>
      </c>
      <c r="F11" s="188">
        <v>0</v>
      </c>
      <c r="G11" s="188">
        <v>1</v>
      </c>
      <c r="H11" s="237">
        <v>0</v>
      </c>
      <c r="I11" s="237">
        <v>0</v>
      </c>
      <c r="J11" s="237">
        <v>0</v>
      </c>
      <c r="K11" s="239">
        <f t="shared" si="0"/>
        <v>6</v>
      </c>
    </row>
    <row r="12" spans="1:11" ht="21.75" customHeight="1">
      <c r="A12" s="9">
        <v>7</v>
      </c>
      <c r="B12" s="492" t="s">
        <v>56</v>
      </c>
      <c r="C12" s="189">
        <v>0</v>
      </c>
      <c r="D12" s="189">
        <v>0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239">
        <f t="shared" si="0"/>
        <v>0</v>
      </c>
    </row>
    <row r="13" spans="1:11" ht="22.5" customHeight="1">
      <c r="A13" s="9">
        <v>8</v>
      </c>
      <c r="B13" s="491" t="s">
        <v>57</v>
      </c>
      <c r="C13" s="189">
        <v>1</v>
      </c>
      <c r="D13" s="189">
        <v>0</v>
      </c>
      <c r="E13" s="188">
        <v>7</v>
      </c>
      <c r="F13" s="188">
        <v>0</v>
      </c>
      <c r="G13" s="188">
        <v>0</v>
      </c>
      <c r="H13" s="237">
        <v>0</v>
      </c>
      <c r="I13" s="237">
        <v>0</v>
      </c>
      <c r="J13" s="237">
        <v>0</v>
      </c>
      <c r="K13" s="239">
        <f t="shared" si="0"/>
        <v>8</v>
      </c>
    </row>
    <row r="14" spans="1:11" ht="38.25" customHeight="1">
      <c r="A14" s="9">
        <v>9</v>
      </c>
      <c r="B14" s="491" t="s">
        <v>376</v>
      </c>
      <c r="C14" s="189">
        <v>1</v>
      </c>
      <c r="D14" s="189">
        <v>4</v>
      </c>
      <c r="E14" s="188">
        <v>1</v>
      </c>
      <c r="F14" s="188">
        <v>5</v>
      </c>
      <c r="G14" s="188">
        <v>2</v>
      </c>
      <c r="H14" s="237">
        <v>0</v>
      </c>
      <c r="I14" s="237">
        <v>0</v>
      </c>
      <c r="J14" s="237">
        <v>4</v>
      </c>
      <c r="K14" s="239">
        <v>17</v>
      </c>
    </row>
    <row r="15" spans="1:11" ht="33.75" customHeight="1">
      <c r="A15" s="9">
        <v>10</v>
      </c>
      <c r="B15" s="491" t="s">
        <v>375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239">
        <f t="shared" si="0"/>
        <v>0</v>
      </c>
    </row>
    <row r="16" spans="1:11" ht="22.5" customHeight="1">
      <c r="A16" s="9">
        <v>11</v>
      </c>
      <c r="B16" s="491" t="s">
        <v>83</v>
      </c>
      <c r="C16" s="189">
        <v>2</v>
      </c>
      <c r="D16" s="189">
        <v>18</v>
      </c>
      <c r="E16" s="188">
        <v>0</v>
      </c>
      <c r="F16" s="188">
        <v>7</v>
      </c>
      <c r="G16" s="188">
        <v>0</v>
      </c>
      <c r="H16" s="237">
        <v>6</v>
      </c>
      <c r="I16" s="237">
        <v>12</v>
      </c>
      <c r="J16" s="237">
        <v>36</v>
      </c>
      <c r="K16" s="239">
        <f t="shared" si="0"/>
        <v>81</v>
      </c>
    </row>
    <row r="17" spans="1:11" ht="22.5" customHeight="1">
      <c r="A17" s="9">
        <v>12</v>
      </c>
      <c r="B17" s="491" t="s">
        <v>58</v>
      </c>
      <c r="C17" s="189">
        <v>0</v>
      </c>
      <c r="D17" s="189">
        <v>1</v>
      </c>
      <c r="E17" s="188">
        <v>0</v>
      </c>
      <c r="F17" s="188">
        <v>0</v>
      </c>
      <c r="G17" s="188">
        <v>0</v>
      </c>
      <c r="H17" s="237">
        <v>0</v>
      </c>
      <c r="I17" s="237">
        <v>0</v>
      </c>
      <c r="J17" s="237">
        <v>0</v>
      </c>
      <c r="K17" s="239">
        <f t="shared" si="0"/>
        <v>1</v>
      </c>
    </row>
    <row r="18" spans="1:11" ht="22.5" customHeight="1">
      <c r="A18" s="9">
        <v>13</v>
      </c>
      <c r="B18" s="491" t="s">
        <v>59</v>
      </c>
      <c r="C18" s="200">
        <v>1</v>
      </c>
      <c r="D18" s="200">
        <v>2</v>
      </c>
      <c r="E18" s="199">
        <v>0</v>
      </c>
      <c r="F18" s="188">
        <v>0</v>
      </c>
      <c r="G18" s="188">
        <v>0</v>
      </c>
      <c r="H18" s="237">
        <v>0</v>
      </c>
      <c r="I18" s="237">
        <v>0</v>
      </c>
      <c r="J18" s="237">
        <v>0</v>
      </c>
      <c r="K18" s="239">
        <f t="shared" si="0"/>
        <v>3</v>
      </c>
    </row>
    <row r="19" spans="1:11" ht="36" customHeight="1">
      <c r="A19" s="10">
        <v>14</v>
      </c>
      <c r="B19" s="490" t="s">
        <v>374</v>
      </c>
      <c r="C19" s="189">
        <v>0</v>
      </c>
      <c r="D19" s="189">
        <v>0</v>
      </c>
      <c r="E19" s="189">
        <v>0</v>
      </c>
      <c r="F19" s="188">
        <v>0</v>
      </c>
      <c r="G19" s="188">
        <v>0</v>
      </c>
      <c r="H19" s="237">
        <v>0</v>
      </c>
      <c r="I19" s="237">
        <v>0</v>
      </c>
      <c r="J19" s="237">
        <v>0</v>
      </c>
      <c r="K19" s="239">
        <f t="shared" si="0"/>
        <v>0</v>
      </c>
    </row>
    <row r="20" spans="1:11" ht="38.25" customHeight="1">
      <c r="A20" s="10">
        <v>15</v>
      </c>
      <c r="B20" s="493" t="s">
        <v>26</v>
      </c>
      <c r="C20" s="189">
        <v>2</v>
      </c>
      <c r="D20" s="189">
        <v>5</v>
      </c>
      <c r="E20" s="189">
        <v>0</v>
      </c>
      <c r="F20" s="188">
        <v>0</v>
      </c>
      <c r="G20" s="188">
        <v>0</v>
      </c>
      <c r="H20" s="237">
        <v>0</v>
      </c>
      <c r="I20" s="237">
        <v>4</v>
      </c>
      <c r="J20" s="237">
        <v>1</v>
      </c>
      <c r="K20" s="239">
        <v>12</v>
      </c>
    </row>
    <row r="21" spans="1:11" ht="22.5" customHeight="1">
      <c r="A21" s="9">
        <v>16</v>
      </c>
      <c r="B21" s="491" t="s">
        <v>378</v>
      </c>
      <c r="C21" s="189">
        <v>2</v>
      </c>
      <c r="D21" s="189">
        <v>5</v>
      </c>
      <c r="E21" s="189">
        <v>0</v>
      </c>
      <c r="F21" s="188">
        <v>1</v>
      </c>
      <c r="G21" s="188">
        <v>3</v>
      </c>
      <c r="H21" s="237">
        <v>0</v>
      </c>
      <c r="I21" s="237">
        <v>1</v>
      </c>
      <c r="J21" s="237">
        <v>1</v>
      </c>
      <c r="K21" s="239">
        <f t="shared" si="0"/>
        <v>13</v>
      </c>
    </row>
    <row r="22" spans="1:11" ht="22.5" customHeight="1">
      <c r="A22" s="9">
        <v>17</v>
      </c>
      <c r="B22" s="491" t="s">
        <v>61</v>
      </c>
      <c r="C22" s="189">
        <v>0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239">
        <f t="shared" si="0"/>
        <v>0</v>
      </c>
    </row>
    <row r="23" spans="1:11" ht="22.5" customHeight="1">
      <c r="A23" s="9">
        <v>18</v>
      </c>
      <c r="B23" s="491" t="s">
        <v>379</v>
      </c>
      <c r="C23" s="188">
        <v>0</v>
      </c>
      <c r="D23" s="188">
        <v>2</v>
      </c>
      <c r="E23" s="188">
        <v>0</v>
      </c>
      <c r="F23" s="188">
        <v>0</v>
      </c>
      <c r="G23" s="188">
        <v>0</v>
      </c>
      <c r="H23" s="237">
        <v>0</v>
      </c>
      <c r="I23" s="237">
        <v>0</v>
      </c>
      <c r="J23" s="237">
        <v>0</v>
      </c>
      <c r="K23" s="239">
        <f t="shared" si="0"/>
        <v>2</v>
      </c>
    </row>
    <row r="24" spans="1:11" ht="22.5" customHeight="1">
      <c r="A24" s="9">
        <v>19</v>
      </c>
      <c r="B24" s="491" t="s">
        <v>380</v>
      </c>
      <c r="C24" s="189">
        <v>0</v>
      </c>
      <c r="D24" s="189">
        <v>0</v>
      </c>
      <c r="E24" s="189">
        <v>0</v>
      </c>
      <c r="F24" s="188">
        <v>0</v>
      </c>
      <c r="G24" s="188">
        <v>0</v>
      </c>
      <c r="H24" s="237">
        <v>0</v>
      </c>
      <c r="I24" s="237">
        <v>0</v>
      </c>
      <c r="J24" s="237">
        <v>0</v>
      </c>
      <c r="K24" s="239">
        <f t="shared" si="0"/>
        <v>0</v>
      </c>
    </row>
    <row r="25" spans="1:11" ht="22.5" customHeight="1">
      <c r="A25" s="9">
        <v>20</v>
      </c>
      <c r="B25" s="491" t="s">
        <v>62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239">
        <f t="shared" si="0"/>
        <v>0</v>
      </c>
    </row>
    <row r="26" spans="1:11" ht="39" customHeight="1">
      <c r="A26" s="9">
        <v>21</v>
      </c>
      <c r="B26" s="491" t="s">
        <v>77</v>
      </c>
      <c r="C26" s="189">
        <v>1</v>
      </c>
      <c r="D26" s="189">
        <v>0</v>
      </c>
      <c r="E26" s="189">
        <v>0</v>
      </c>
      <c r="F26" s="188">
        <v>0</v>
      </c>
      <c r="G26" s="188">
        <v>14</v>
      </c>
      <c r="H26" s="237">
        <v>0</v>
      </c>
      <c r="I26" s="237">
        <v>0</v>
      </c>
      <c r="J26" s="237">
        <v>0</v>
      </c>
      <c r="K26" s="239">
        <f t="shared" si="0"/>
        <v>15</v>
      </c>
    </row>
    <row r="27" spans="1:11" ht="35.25" customHeight="1">
      <c r="A27" s="9">
        <v>22</v>
      </c>
      <c r="B27" s="491" t="s">
        <v>73</v>
      </c>
      <c r="C27" s="189">
        <v>0</v>
      </c>
      <c r="D27" s="189">
        <v>0</v>
      </c>
      <c r="E27" s="189">
        <v>0</v>
      </c>
      <c r="F27" s="188">
        <v>2</v>
      </c>
      <c r="G27" s="188">
        <v>0</v>
      </c>
      <c r="H27" s="237">
        <v>0</v>
      </c>
      <c r="I27" s="237">
        <v>0</v>
      </c>
      <c r="J27" s="237">
        <v>0</v>
      </c>
      <c r="K27" s="239">
        <f t="shared" si="0"/>
        <v>2</v>
      </c>
    </row>
    <row r="28" spans="1:11" ht="36.75" customHeight="1">
      <c r="A28" s="9">
        <v>23</v>
      </c>
      <c r="B28" s="491" t="s">
        <v>381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239">
        <f t="shared" si="0"/>
        <v>0</v>
      </c>
    </row>
    <row r="29" spans="1:11" ht="18" customHeight="1">
      <c r="A29" s="9">
        <v>24</v>
      </c>
      <c r="B29" s="491" t="s">
        <v>600</v>
      </c>
      <c r="C29" s="189">
        <v>0</v>
      </c>
      <c r="D29" s="189">
        <v>0</v>
      </c>
      <c r="E29" s="189">
        <v>0</v>
      </c>
      <c r="F29" s="188">
        <v>0</v>
      </c>
      <c r="G29" s="188">
        <v>7</v>
      </c>
      <c r="H29" s="237">
        <v>0</v>
      </c>
      <c r="I29" s="237">
        <v>0</v>
      </c>
      <c r="J29" s="237">
        <v>0</v>
      </c>
      <c r="K29" s="239">
        <f>SUM(C29:J29)</f>
        <v>7</v>
      </c>
    </row>
    <row r="30" spans="1:11" ht="22.5" customHeight="1" thickBot="1">
      <c r="A30" s="38">
        <v>25</v>
      </c>
      <c r="B30" s="491" t="s">
        <v>382</v>
      </c>
      <c r="C30" s="200">
        <v>0</v>
      </c>
      <c r="D30" s="200">
        <v>1</v>
      </c>
      <c r="E30" s="200">
        <v>0</v>
      </c>
      <c r="F30" s="199">
        <v>0</v>
      </c>
      <c r="G30" s="199">
        <v>0</v>
      </c>
      <c r="H30" s="238">
        <v>0</v>
      </c>
      <c r="I30" s="238">
        <v>0</v>
      </c>
      <c r="J30" s="238">
        <v>0</v>
      </c>
      <c r="K30" s="239">
        <f>SUM(C30:J30)</f>
        <v>1</v>
      </c>
    </row>
    <row r="31" spans="1:11" ht="22.5" customHeight="1" thickBot="1" thickTop="1">
      <c r="A31" s="38">
        <v>26</v>
      </c>
      <c r="B31" s="491" t="s">
        <v>599</v>
      </c>
      <c r="C31" s="200">
        <v>1</v>
      </c>
      <c r="D31" s="200">
        <v>0</v>
      </c>
      <c r="E31" s="200">
        <v>0</v>
      </c>
      <c r="F31" s="199">
        <v>0</v>
      </c>
      <c r="G31" s="199">
        <v>0</v>
      </c>
      <c r="H31" s="238">
        <v>0</v>
      </c>
      <c r="I31" s="238">
        <v>0</v>
      </c>
      <c r="J31" s="238">
        <v>0</v>
      </c>
      <c r="K31" s="239">
        <f>SUM(C31:J31)</f>
        <v>1</v>
      </c>
    </row>
    <row r="32" spans="1:11" ht="21.75" customHeight="1" thickBot="1" thickTop="1">
      <c r="A32" s="589" t="s">
        <v>52</v>
      </c>
      <c r="B32" s="590"/>
      <c r="C32" s="168">
        <f aca="true" t="shared" si="1" ref="C32:K32">SUM(C6:C31)</f>
        <v>51</v>
      </c>
      <c r="D32" s="168">
        <f t="shared" si="1"/>
        <v>128</v>
      </c>
      <c r="E32" s="168">
        <f t="shared" si="1"/>
        <v>14</v>
      </c>
      <c r="F32" s="168">
        <f t="shared" si="1"/>
        <v>125</v>
      </c>
      <c r="G32" s="168">
        <f t="shared" si="1"/>
        <v>106</v>
      </c>
      <c r="H32" s="168">
        <f t="shared" si="1"/>
        <v>56</v>
      </c>
      <c r="I32" s="168">
        <f t="shared" si="1"/>
        <v>170</v>
      </c>
      <c r="J32" s="168">
        <f t="shared" si="1"/>
        <v>136</v>
      </c>
      <c r="K32" s="240">
        <f t="shared" si="1"/>
        <v>786</v>
      </c>
    </row>
    <row r="33" s="922" customFormat="1" ht="13.5"/>
    <row r="34" spans="1:11" ht="12.75" customHeight="1">
      <c r="A34" s="630" t="s">
        <v>587</v>
      </c>
      <c r="B34" s="630"/>
      <c r="C34" s="630"/>
      <c r="D34" s="630"/>
      <c r="E34" s="630"/>
      <c r="F34" s="630"/>
      <c r="G34" s="630"/>
      <c r="H34" s="630"/>
      <c r="I34" s="630"/>
      <c r="J34" s="630"/>
      <c r="K34" s="630"/>
    </row>
  </sheetData>
  <mergeCells count="8">
    <mergeCell ref="A34:K34"/>
    <mergeCell ref="J2:K2"/>
    <mergeCell ref="A1:K1"/>
    <mergeCell ref="A32:B32"/>
    <mergeCell ref="C3:K3"/>
    <mergeCell ref="A3:A4"/>
    <mergeCell ref="B3:B4"/>
    <mergeCell ref="A33:IV33"/>
  </mergeCells>
  <printOptions/>
  <pageMargins left="0.5511811023622047" right="0.15748031496062992" top="0.1968503937007874" bottom="0" header="0.2362204724409449" footer="0.0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E12" sqref="E12"/>
    </sheetView>
  </sheetViews>
  <sheetFormatPr defaultColWidth="9.140625" defaultRowHeight="12.75"/>
  <cols>
    <col min="1" max="1" width="3.7109375" style="79" customWidth="1"/>
    <col min="2" max="2" width="31.7109375" style="79" customWidth="1"/>
    <col min="3" max="3" width="10.28125" style="79" customWidth="1"/>
    <col min="4" max="4" width="14.28125" style="79" customWidth="1"/>
    <col min="5" max="5" width="11.8515625" style="79" customWidth="1"/>
    <col min="6" max="6" width="13.421875" style="79" customWidth="1"/>
    <col min="7" max="7" width="11.140625" style="79" customWidth="1"/>
    <col min="8" max="8" width="9.00390625" style="79" customWidth="1"/>
    <col min="9" max="16384" width="9.140625" style="79" customWidth="1"/>
  </cols>
  <sheetData>
    <row r="1" spans="1:7" ht="35.25" customHeight="1">
      <c r="A1" s="556" t="s">
        <v>27</v>
      </c>
      <c r="B1" s="556"/>
      <c r="C1" s="556"/>
      <c r="D1" s="556"/>
      <c r="E1" s="556"/>
      <c r="F1" s="556"/>
      <c r="G1" s="556"/>
    </row>
    <row r="2" spans="2:7" ht="12" customHeight="1" thickBot="1">
      <c r="B2" s="86"/>
      <c r="C2" s="87"/>
      <c r="D2" s="87"/>
      <c r="E2" s="87"/>
      <c r="F2" s="87"/>
      <c r="G2" s="149" t="s">
        <v>170</v>
      </c>
    </row>
    <row r="3" spans="1:7" ht="11.25">
      <c r="A3" s="577" t="s">
        <v>149</v>
      </c>
      <c r="B3" s="563" t="s">
        <v>143</v>
      </c>
      <c r="C3" s="581" t="s">
        <v>60</v>
      </c>
      <c r="D3" s="581" t="s">
        <v>278</v>
      </c>
      <c r="E3" s="581" t="s">
        <v>279</v>
      </c>
      <c r="F3" s="581" t="s">
        <v>280</v>
      </c>
      <c r="G3" s="570" t="s">
        <v>281</v>
      </c>
    </row>
    <row r="4" spans="1:7" ht="66" customHeight="1" thickBot="1">
      <c r="A4" s="578"/>
      <c r="B4" s="560"/>
      <c r="C4" s="582"/>
      <c r="D4" s="583"/>
      <c r="E4" s="583"/>
      <c r="F4" s="583"/>
      <c r="G4" s="571"/>
    </row>
    <row r="5" spans="1:7" ht="10.5" customHeight="1" thickBot="1" thickTop="1">
      <c r="A5" s="7">
        <v>0</v>
      </c>
      <c r="B5" s="70">
        <v>1</v>
      </c>
      <c r="C5" s="95">
        <v>2</v>
      </c>
      <c r="D5" s="95">
        <v>3</v>
      </c>
      <c r="E5" s="95">
        <v>4</v>
      </c>
      <c r="F5" s="95">
        <v>5</v>
      </c>
      <c r="G5" s="96">
        <v>6</v>
      </c>
    </row>
    <row r="6" spans="1:7" ht="21.75" customHeight="1" thickTop="1">
      <c r="A6" s="8">
        <v>1</v>
      </c>
      <c r="B6" s="80" t="s">
        <v>81</v>
      </c>
      <c r="C6" s="260">
        <v>89062</v>
      </c>
      <c r="D6" s="259">
        <v>5857</v>
      </c>
      <c r="E6" s="258">
        <v>1012</v>
      </c>
      <c r="F6" s="98">
        <f>D6/C6*100</f>
        <v>6.576317621432261</v>
      </c>
      <c r="G6" s="264">
        <f>E6/C6*100</f>
        <v>1.136287080909928</v>
      </c>
    </row>
    <row r="7" spans="1:7" ht="21.75" customHeight="1">
      <c r="A7" s="9">
        <v>2</v>
      </c>
      <c r="B7" s="81" t="s">
        <v>82</v>
      </c>
      <c r="C7" s="259">
        <v>14402</v>
      </c>
      <c r="D7" s="259">
        <v>4587</v>
      </c>
      <c r="E7" s="258">
        <v>777</v>
      </c>
      <c r="F7" s="98">
        <f aca="true" t="shared" si="0" ref="F7:F31">D7/C7*100</f>
        <v>31.849743091237325</v>
      </c>
      <c r="G7" s="264">
        <f aca="true" t="shared" si="1" ref="G7:G31">E7/C7*100</f>
        <v>5.395084016108874</v>
      </c>
    </row>
    <row r="8" spans="1:7" ht="21.75" customHeight="1">
      <c r="A8" s="9">
        <v>3</v>
      </c>
      <c r="B8" s="82" t="s">
        <v>53</v>
      </c>
      <c r="C8" s="259">
        <v>23848</v>
      </c>
      <c r="D8" s="259">
        <v>0</v>
      </c>
      <c r="E8" s="258">
        <v>0</v>
      </c>
      <c r="F8" s="98">
        <f t="shared" si="0"/>
        <v>0</v>
      </c>
      <c r="G8" s="264">
        <f t="shared" si="1"/>
        <v>0</v>
      </c>
    </row>
    <row r="9" spans="1:7" ht="21.75" customHeight="1">
      <c r="A9" s="9">
        <v>4</v>
      </c>
      <c r="B9" s="82" t="s">
        <v>54</v>
      </c>
      <c r="C9" s="258">
        <v>17683</v>
      </c>
      <c r="D9" s="258">
        <v>0</v>
      </c>
      <c r="E9" s="258">
        <v>0</v>
      </c>
      <c r="F9" s="98">
        <f t="shared" si="0"/>
        <v>0</v>
      </c>
      <c r="G9" s="264">
        <f t="shared" si="1"/>
        <v>0</v>
      </c>
    </row>
    <row r="10" spans="1:7" ht="21.75" customHeight="1">
      <c r="A10" s="9">
        <v>5</v>
      </c>
      <c r="B10" s="81" t="s">
        <v>55</v>
      </c>
      <c r="C10" s="259">
        <v>14419</v>
      </c>
      <c r="D10" s="259">
        <v>11535</v>
      </c>
      <c r="E10" s="258">
        <v>15</v>
      </c>
      <c r="F10" s="98">
        <f t="shared" si="0"/>
        <v>79.99861294125806</v>
      </c>
      <c r="G10" s="264">
        <f t="shared" si="1"/>
        <v>0.10402940564532909</v>
      </c>
    </row>
    <row r="11" spans="1:7" ht="24.75" customHeight="1">
      <c r="A11" s="9">
        <v>6</v>
      </c>
      <c r="B11" s="81" t="s">
        <v>66</v>
      </c>
      <c r="C11" s="259">
        <v>8784</v>
      </c>
      <c r="D11" s="259">
        <v>8784</v>
      </c>
      <c r="E11" s="258">
        <v>0</v>
      </c>
      <c r="F11" s="98">
        <f t="shared" si="0"/>
        <v>100</v>
      </c>
      <c r="G11" s="264">
        <f t="shared" si="1"/>
        <v>0</v>
      </c>
    </row>
    <row r="12" spans="1:7" ht="21.75" customHeight="1">
      <c r="A12" s="9">
        <v>7</v>
      </c>
      <c r="B12" s="82" t="s">
        <v>28</v>
      </c>
      <c r="C12" s="259">
        <v>17143</v>
      </c>
      <c r="D12" s="259">
        <v>10992</v>
      </c>
      <c r="E12" s="258">
        <v>6061</v>
      </c>
      <c r="F12" s="98">
        <f t="shared" si="0"/>
        <v>64.1194656711194</v>
      </c>
      <c r="G12" s="264">
        <f t="shared" si="1"/>
        <v>35.35553870384413</v>
      </c>
    </row>
    <row r="13" spans="1:7" ht="21.75" customHeight="1">
      <c r="A13" s="9">
        <v>8</v>
      </c>
      <c r="B13" s="81" t="s">
        <v>57</v>
      </c>
      <c r="C13" s="259">
        <v>14008</v>
      </c>
      <c r="D13" s="259">
        <v>0</v>
      </c>
      <c r="E13" s="258">
        <v>0</v>
      </c>
      <c r="F13" s="98">
        <f t="shared" si="0"/>
        <v>0</v>
      </c>
      <c r="G13" s="264">
        <f t="shared" si="1"/>
        <v>0</v>
      </c>
    </row>
    <row r="14" spans="1:7" ht="24.75" customHeight="1">
      <c r="A14" s="9">
        <v>9</v>
      </c>
      <c r="B14" s="81" t="s">
        <v>75</v>
      </c>
      <c r="C14" s="259">
        <v>18390</v>
      </c>
      <c r="D14" s="259">
        <v>0</v>
      </c>
      <c r="E14" s="258">
        <v>0</v>
      </c>
      <c r="F14" s="98">
        <f t="shared" si="0"/>
        <v>0</v>
      </c>
      <c r="G14" s="264">
        <f t="shared" si="1"/>
        <v>0</v>
      </c>
    </row>
    <row r="15" spans="1:7" ht="24.75" customHeight="1">
      <c r="A15" s="9">
        <v>10</v>
      </c>
      <c r="B15" s="81" t="s">
        <v>76</v>
      </c>
      <c r="C15" s="259">
        <v>672</v>
      </c>
      <c r="D15" s="259">
        <v>0</v>
      </c>
      <c r="E15" s="258">
        <v>0</v>
      </c>
      <c r="F15" s="98">
        <f t="shared" si="0"/>
        <v>0</v>
      </c>
      <c r="G15" s="264">
        <f t="shared" si="1"/>
        <v>0</v>
      </c>
    </row>
    <row r="16" spans="1:7" ht="24.75" customHeight="1">
      <c r="A16" s="9">
        <v>11</v>
      </c>
      <c r="B16" s="81" t="s">
        <v>83</v>
      </c>
      <c r="C16" s="259">
        <v>12682</v>
      </c>
      <c r="D16" s="259">
        <v>12682</v>
      </c>
      <c r="E16" s="258">
        <v>656</v>
      </c>
      <c r="F16" s="98">
        <f t="shared" si="0"/>
        <v>100</v>
      </c>
      <c r="G16" s="264">
        <f t="shared" si="1"/>
        <v>5.172685696262419</v>
      </c>
    </row>
    <row r="17" spans="1:7" ht="21.75" customHeight="1">
      <c r="A17" s="9">
        <v>12</v>
      </c>
      <c r="B17" s="81" t="s">
        <v>58</v>
      </c>
      <c r="C17" s="259">
        <v>1067</v>
      </c>
      <c r="D17" s="259">
        <v>0</v>
      </c>
      <c r="E17" s="258">
        <v>0</v>
      </c>
      <c r="F17" s="98">
        <f t="shared" si="0"/>
        <v>0</v>
      </c>
      <c r="G17" s="264">
        <f t="shared" si="1"/>
        <v>0</v>
      </c>
    </row>
    <row r="18" spans="1:7" ht="21.75" customHeight="1">
      <c r="A18" s="9">
        <v>13</v>
      </c>
      <c r="B18" s="81" t="s">
        <v>59</v>
      </c>
      <c r="C18" s="286">
        <v>5216</v>
      </c>
      <c r="D18" s="286">
        <v>0</v>
      </c>
      <c r="E18" s="290">
        <v>0</v>
      </c>
      <c r="F18" s="98">
        <f t="shared" si="0"/>
        <v>0</v>
      </c>
      <c r="G18" s="264">
        <f t="shared" si="1"/>
        <v>0</v>
      </c>
    </row>
    <row r="19" spans="1:7" ht="24.75" customHeight="1">
      <c r="A19" s="10">
        <v>14</v>
      </c>
      <c r="B19" s="80" t="s">
        <v>89</v>
      </c>
      <c r="C19" s="259">
        <v>5979</v>
      </c>
      <c r="D19" s="259">
        <v>4000</v>
      </c>
      <c r="E19" s="259">
        <v>200</v>
      </c>
      <c r="F19" s="98">
        <f t="shared" si="0"/>
        <v>66.9008195350393</v>
      </c>
      <c r="G19" s="264">
        <f t="shared" si="1"/>
        <v>3.345040976751965</v>
      </c>
    </row>
    <row r="20" spans="1:7" ht="34.5" customHeight="1">
      <c r="A20" s="10">
        <v>15</v>
      </c>
      <c r="B20" s="83" t="s">
        <v>566</v>
      </c>
      <c r="C20" s="259">
        <v>2900</v>
      </c>
      <c r="D20" s="259">
        <v>2407</v>
      </c>
      <c r="E20" s="259">
        <v>0</v>
      </c>
      <c r="F20" s="98">
        <f t="shared" si="0"/>
        <v>83</v>
      </c>
      <c r="G20" s="264">
        <f t="shared" si="1"/>
        <v>0</v>
      </c>
    </row>
    <row r="21" spans="1:7" ht="24.75" customHeight="1">
      <c r="A21" s="9">
        <v>16</v>
      </c>
      <c r="B21" s="81" t="s">
        <v>80</v>
      </c>
      <c r="C21" s="259">
        <v>8281</v>
      </c>
      <c r="D21" s="259">
        <v>8281</v>
      </c>
      <c r="E21" s="259">
        <v>7</v>
      </c>
      <c r="F21" s="98">
        <f t="shared" si="0"/>
        <v>100</v>
      </c>
      <c r="G21" s="264">
        <f t="shared" si="1"/>
        <v>0.08453085376162299</v>
      </c>
    </row>
    <row r="22" spans="1:7" ht="21.75" customHeight="1">
      <c r="A22" s="9">
        <v>17</v>
      </c>
      <c r="B22" s="81" t="s">
        <v>61</v>
      </c>
      <c r="C22" s="259">
        <v>830</v>
      </c>
      <c r="D22" s="259">
        <v>0</v>
      </c>
      <c r="E22" s="259">
        <v>0</v>
      </c>
      <c r="F22" s="98">
        <f t="shared" si="0"/>
        <v>0</v>
      </c>
      <c r="G22" s="264">
        <f t="shared" si="1"/>
        <v>0</v>
      </c>
    </row>
    <row r="23" spans="1:7" ht="24.75" customHeight="1">
      <c r="A23" s="9">
        <v>18</v>
      </c>
      <c r="B23" s="81" t="s">
        <v>79</v>
      </c>
      <c r="C23" s="258">
        <v>4234</v>
      </c>
      <c r="D23" s="258">
        <v>0</v>
      </c>
      <c r="E23" s="258">
        <v>0</v>
      </c>
      <c r="F23" s="98">
        <f t="shared" si="0"/>
        <v>0</v>
      </c>
      <c r="G23" s="264">
        <f t="shared" si="1"/>
        <v>0</v>
      </c>
    </row>
    <row r="24" spans="1:7" ht="24.75" customHeight="1">
      <c r="A24" s="9">
        <v>19</v>
      </c>
      <c r="B24" s="81" t="s">
        <v>72</v>
      </c>
      <c r="C24" s="259">
        <v>1081</v>
      </c>
      <c r="D24" s="259">
        <v>0</v>
      </c>
      <c r="E24" s="259">
        <v>0</v>
      </c>
      <c r="F24" s="98">
        <v>0</v>
      </c>
      <c r="G24" s="264">
        <f t="shared" si="1"/>
        <v>0</v>
      </c>
    </row>
    <row r="25" spans="1:7" ht="21.75" customHeight="1">
      <c r="A25" s="9">
        <v>20</v>
      </c>
      <c r="B25" s="81" t="s">
        <v>62</v>
      </c>
      <c r="C25" s="259">
        <v>7984</v>
      </c>
      <c r="D25" s="259">
        <v>0</v>
      </c>
      <c r="E25" s="259">
        <v>0</v>
      </c>
      <c r="F25" s="98">
        <f t="shared" si="0"/>
        <v>0</v>
      </c>
      <c r="G25" s="264">
        <f t="shared" si="1"/>
        <v>0</v>
      </c>
    </row>
    <row r="26" spans="1:7" ht="24.75" customHeight="1">
      <c r="A26" s="9">
        <v>21</v>
      </c>
      <c r="B26" s="81" t="s">
        <v>77</v>
      </c>
      <c r="C26" s="259">
        <v>2256</v>
      </c>
      <c r="D26" s="259">
        <v>18</v>
      </c>
      <c r="E26" s="259">
        <v>56</v>
      </c>
      <c r="F26" s="98">
        <f t="shared" si="0"/>
        <v>0.7978723404255319</v>
      </c>
      <c r="G26" s="264">
        <f t="shared" si="1"/>
        <v>2.4822695035460995</v>
      </c>
    </row>
    <row r="27" spans="1:7" ht="24.75" customHeight="1">
      <c r="A27" s="9">
        <v>22</v>
      </c>
      <c r="B27" s="81" t="s">
        <v>73</v>
      </c>
      <c r="C27" s="259">
        <v>276</v>
      </c>
      <c r="D27" s="259">
        <v>27</v>
      </c>
      <c r="E27" s="259">
        <v>0</v>
      </c>
      <c r="F27" s="98">
        <f t="shared" si="0"/>
        <v>9.782608695652174</v>
      </c>
      <c r="G27" s="264">
        <f t="shared" si="1"/>
        <v>0</v>
      </c>
    </row>
    <row r="28" spans="1:7" ht="24.75" customHeight="1">
      <c r="A28" s="9">
        <v>23</v>
      </c>
      <c r="B28" s="81" t="s">
        <v>74</v>
      </c>
      <c r="C28" s="259">
        <v>568</v>
      </c>
      <c r="D28" s="259">
        <v>0</v>
      </c>
      <c r="E28" s="259">
        <v>0</v>
      </c>
      <c r="F28" s="98">
        <f t="shared" si="0"/>
        <v>0</v>
      </c>
      <c r="G28" s="264">
        <f t="shared" si="1"/>
        <v>0</v>
      </c>
    </row>
    <row r="29" spans="1:7" ht="24.75" customHeight="1">
      <c r="A29" s="9">
        <v>24</v>
      </c>
      <c r="B29" s="81" t="s">
        <v>94</v>
      </c>
      <c r="C29" s="259">
        <v>704</v>
      </c>
      <c r="D29" s="259">
        <v>0</v>
      </c>
      <c r="E29" s="259">
        <v>0</v>
      </c>
      <c r="F29" s="98">
        <f t="shared" si="0"/>
        <v>0</v>
      </c>
      <c r="G29" s="264">
        <f t="shared" si="1"/>
        <v>0</v>
      </c>
    </row>
    <row r="30" spans="1:7" ht="24.75" customHeight="1" thickBot="1">
      <c r="A30" s="38">
        <v>25</v>
      </c>
      <c r="B30" s="81" t="s">
        <v>78</v>
      </c>
      <c r="C30" s="286">
        <v>967</v>
      </c>
      <c r="D30" s="286">
        <v>0</v>
      </c>
      <c r="E30" s="286">
        <v>0</v>
      </c>
      <c r="F30" s="291">
        <f t="shared" si="0"/>
        <v>0</v>
      </c>
      <c r="G30" s="288">
        <f t="shared" si="1"/>
        <v>0</v>
      </c>
    </row>
    <row r="31" spans="1:7" ht="25.5" customHeight="1" thickBot="1" thickTop="1">
      <c r="A31" s="589" t="s">
        <v>52</v>
      </c>
      <c r="B31" s="590"/>
      <c r="C31" s="91">
        <f>SUM(C6:C30)</f>
        <v>273436</v>
      </c>
      <c r="D31" s="91">
        <f>SUM(D6:D30)</f>
        <v>69170</v>
      </c>
      <c r="E31" s="91">
        <f>SUM(E6:E30)</f>
        <v>8784</v>
      </c>
      <c r="F31" s="89">
        <f t="shared" si="0"/>
        <v>25.29659591275472</v>
      </c>
      <c r="G31" s="90">
        <f t="shared" si="1"/>
        <v>3.212451908307611</v>
      </c>
    </row>
    <row r="32" spans="1:7" ht="25.5" customHeight="1">
      <c r="A32" s="602" t="s">
        <v>568</v>
      </c>
      <c r="B32" s="603"/>
      <c r="C32" s="603"/>
      <c r="D32" s="603"/>
      <c r="E32" s="603"/>
      <c r="F32" s="603"/>
      <c r="G32" s="603"/>
    </row>
    <row r="33" spans="1:7" ht="9.75">
      <c r="A33" s="575" t="s">
        <v>424</v>
      </c>
      <c r="B33" s="575"/>
      <c r="C33" s="575"/>
      <c r="D33" s="575"/>
      <c r="E33" s="575"/>
      <c r="F33" s="575"/>
      <c r="G33" s="575"/>
    </row>
    <row r="34" spans="8:10" ht="9.75">
      <c r="H34" s="141"/>
      <c r="I34" s="141"/>
      <c r="J34" s="141"/>
    </row>
  </sheetData>
  <mergeCells count="11">
    <mergeCell ref="A32:G32"/>
    <mergeCell ref="A33:G33"/>
    <mergeCell ref="A1:G1"/>
    <mergeCell ref="A31:B31"/>
    <mergeCell ref="A3:A4"/>
    <mergeCell ref="B3:B4"/>
    <mergeCell ref="C3:C4"/>
    <mergeCell ref="E3:E4"/>
    <mergeCell ref="F3:F4"/>
    <mergeCell ref="G3:G4"/>
    <mergeCell ref="D3:D4"/>
  </mergeCells>
  <printOptions verticalCentered="1"/>
  <pageMargins left="0.5905511811023623" right="0.1968503937007874" top="0.4724409448818898" bottom="0.4330708661417323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N4" sqref="N4:V8"/>
    </sheetView>
  </sheetViews>
  <sheetFormatPr defaultColWidth="9.140625" defaultRowHeight="12.75"/>
  <cols>
    <col min="1" max="1" width="3.57421875" style="6" customWidth="1"/>
    <col min="2" max="2" width="40.7109375" style="6" customWidth="1"/>
    <col min="3" max="3" width="10.00390625" style="6" customWidth="1"/>
    <col min="4" max="4" width="9.57421875" style="6" customWidth="1"/>
    <col min="5" max="5" width="8.7109375" style="6" customWidth="1"/>
    <col min="6" max="6" width="9.57421875" style="6" customWidth="1"/>
    <col min="7" max="7" width="11.00390625" style="6" customWidth="1"/>
    <col min="8" max="16384" width="9.140625" style="6" customWidth="1"/>
  </cols>
  <sheetData>
    <row r="1" spans="1:7" ht="30" customHeight="1">
      <c r="A1" s="576" t="s">
        <v>557</v>
      </c>
      <c r="B1" s="576"/>
      <c r="C1" s="576"/>
      <c r="D1" s="576"/>
      <c r="E1" s="576"/>
      <c r="F1" s="576"/>
      <c r="G1" s="576"/>
    </row>
    <row r="2" spans="1:7" s="52" customFormat="1" ht="19.5" customHeight="1">
      <c r="A2" s="605" t="s">
        <v>93</v>
      </c>
      <c r="B2" s="605"/>
      <c r="C2" s="605"/>
      <c r="D2" s="605"/>
      <c r="E2" s="605"/>
      <c r="F2" s="605"/>
      <c r="G2" s="605"/>
    </row>
    <row r="3" spans="1:7" s="52" customFormat="1" ht="19.5" customHeight="1" thickBot="1">
      <c r="A3" s="606"/>
      <c r="B3" s="606"/>
      <c r="C3" s="606"/>
      <c r="D3" s="606"/>
      <c r="E3" s="606"/>
      <c r="F3" s="606"/>
      <c r="G3" s="25" t="s">
        <v>156</v>
      </c>
    </row>
    <row r="4" spans="1:7" ht="49.5" customHeight="1">
      <c r="A4" s="577" t="s">
        <v>64</v>
      </c>
      <c r="B4" s="563" t="s">
        <v>143</v>
      </c>
      <c r="C4" s="581" t="s">
        <v>60</v>
      </c>
      <c r="D4" s="581" t="s">
        <v>69</v>
      </c>
      <c r="E4" s="581" t="s">
        <v>70</v>
      </c>
      <c r="F4" s="581" t="s">
        <v>63</v>
      </c>
      <c r="G4" s="570" t="s">
        <v>71</v>
      </c>
    </row>
    <row r="5" spans="1:7" ht="38.25" customHeight="1" thickBot="1">
      <c r="A5" s="578"/>
      <c r="B5" s="560"/>
      <c r="C5" s="582"/>
      <c r="D5" s="582"/>
      <c r="E5" s="582"/>
      <c r="F5" s="582"/>
      <c r="G5" s="604"/>
    </row>
    <row r="6" spans="1:7" s="41" customFormat="1" ht="11.25" customHeight="1" thickBot="1" thickTop="1">
      <c r="A6" s="40">
        <v>0</v>
      </c>
      <c r="B6" s="76">
        <v>1</v>
      </c>
      <c r="C6" s="35">
        <v>2</v>
      </c>
      <c r="D6" s="35">
        <v>3</v>
      </c>
      <c r="E6" s="35">
        <v>4</v>
      </c>
      <c r="F6" s="35">
        <v>5</v>
      </c>
      <c r="G6" s="37">
        <v>6</v>
      </c>
    </row>
    <row r="7" spans="1:7" ht="24.75" customHeight="1" thickTop="1">
      <c r="A7" s="45">
        <v>1</v>
      </c>
      <c r="B7" s="80" t="s">
        <v>197</v>
      </c>
      <c r="C7" s="259">
        <f>31138-1582</f>
        <v>29556</v>
      </c>
      <c r="D7" s="259">
        <v>519</v>
      </c>
      <c r="E7" s="258">
        <v>1389</v>
      </c>
      <c r="F7" s="285">
        <f aca="true" t="shared" si="0" ref="F7:F23">E7/C7*100</f>
        <v>4.699553390174584</v>
      </c>
      <c r="G7" s="261">
        <f aca="true" t="shared" si="1" ref="G7:G23">D7/E7*100</f>
        <v>37.365010799136066</v>
      </c>
    </row>
    <row r="8" spans="1:7" ht="24.75" customHeight="1">
      <c r="A8" s="46">
        <v>2</v>
      </c>
      <c r="B8" s="81" t="s">
        <v>82</v>
      </c>
      <c r="C8" s="259">
        <v>3445</v>
      </c>
      <c r="D8" s="259">
        <v>32</v>
      </c>
      <c r="E8" s="258">
        <v>182</v>
      </c>
      <c r="F8" s="98">
        <f t="shared" si="0"/>
        <v>5.283018867924529</v>
      </c>
      <c r="G8" s="264">
        <f t="shared" si="1"/>
        <v>17.582417582417584</v>
      </c>
    </row>
    <row r="9" spans="1:7" ht="24.75" customHeight="1">
      <c r="A9" s="46">
        <v>3</v>
      </c>
      <c r="B9" s="82" t="s">
        <v>53</v>
      </c>
      <c r="C9" s="259">
        <v>8385</v>
      </c>
      <c r="D9" s="259">
        <v>152</v>
      </c>
      <c r="E9" s="258">
        <v>401</v>
      </c>
      <c r="F9" s="98">
        <f t="shared" si="0"/>
        <v>4.782349433512224</v>
      </c>
      <c r="G9" s="264">
        <f t="shared" si="1"/>
        <v>37.905236907730675</v>
      </c>
    </row>
    <row r="10" spans="1:7" ht="24.75" customHeight="1">
      <c r="A10" s="46">
        <v>4</v>
      </c>
      <c r="B10" s="82" t="s">
        <v>54</v>
      </c>
      <c r="C10" s="258">
        <v>7539</v>
      </c>
      <c r="D10" s="258">
        <v>150</v>
      </c>
      <c r="E10" s="258">
        <v>532</v>
      </c>
      <c r="F10" s="98">
        <f t="shared" si="0"/>
        <v>7.056638811513463</v>
      </c>
      <c r="G10" s="264">
        <f t="shared" si="1"/>
        <v>28.195488721804512</v>
      </c>
    </row>
    <row r="11" spans="1:7" ht="24.75" customHeight="1">
      <c r="A11" s="46">
        <v>5</v>
      </c>
      <c r="B11" s="81" t="s">
        <v>546</v>
      </c>
      <c r="C11" s="259">
        <v>7629</v>
      </c>
      <c r="D11" s="259">
        <v>151</v>
      </c>
      <c r="E11" s="258">
        <v>409</v>
      </c>
      <c r="F11" s="98">
        <f t="shared" si="0"/>
        <v>5.36112203434264</v>
      </c>
      <c r="G11" s="264">
        <f t="shared" si="1"/>
        <v>36.91931540342298</v>
      </c>
    </row>
    <row r="12" spans="1:7" ht="24.75" customHeight="1">
      <c r="A12" s="46">
        <v>6</v>
      </c>
      <c r="B12" s="81" t="s">
        <v>180</v>
      </c>
      <c r="C12" s="259">
        <v>4389</v>
      </c>
      <c r="D12" s="259">
        <v>8</v>
      </c>
      <c r="E12" s="258">
        <v>34</v>
      </c>
      <c r="F12" s="98">
        <f>E12/C12*100</f>
        <v>0.7746639325586694</v>
      </c>
      <c r="G12" s="264">
        <f>D12/E12*100</f>
        <v>23.52941176470588</v>
      </c>
    </row>
    <row r="13" spans="1:7" ht="24.75" customHeight="1">
      <c r="A13" s="46">
        <v>7</v>
      </c>
      <c r="B13" s="81" t="s">
        <v>83</v>
      </c>
      <c r="C13" s="259">
        <v>8539</v>
      </c>
      <c r="D13" s="259">
        <v>2</v>
      </c>
      <c r="E13" s="258">
        <v>82</v>
      </c>
      <c r="F13" s="98">
        <f t="shared" si="0"/>
        <v>0.9602998009134559</v>
      </c>
      <c r="G13" s="264">
        <f t="shared" si="1"/>
        <v>2.4390243902439024</v>
      </c>
    </row>
    <row r="14" spans="1:7" ht="24.75" customHeight="1">
      <c r="A14" s="46">
        <v>8</v>
      </c>
      <c r="B14" s="81" t="s">
        <v>58</v>
      </c>
      <c r="C14" s="259">
        <v>1067</v>
      </c>
      <c r="D14" s="259">
        <v>0</v>
      </c>
      <c r="E14" s="259">
        <v>0</v>
      </c>
      <c r="F14" s="98">
        <f t="shared" si="0"/>
        <v>0</v>
      </c>
      <c r="G14" s="264">
        <v>0</v>
      </c>
    </row>
    <row r="15" spans="1:7" ht="24.75" customHeight="1">
      <c r="A15" s="47">
        <v>9</v>
      </c>
      <c r="B15" s="81" t="s">
        <v>59</v>
      </c>
      <c r="C15" s="259">
        <v>5216</v>
      </c>
      <c r="D15" s="259">
        <v>0</v>
      </c>
      <c r="E15" s="259">
        <v>0</v>
      </c>
      <c r="F15" s="98">
        <f t="shared" si="0"/>
        <v>0</v>
      </c>
      <c r="G15" s="264">
        <v>0</v>
      </c>
    </row>
    <row r="16" spans="1:7" ht="24.75" customHeight="1">
      <c r="A16" s="47">
        <v>10</v>
      </c>
      <c r="B16" s="80" t="s">
        <v>89</v>
      </c>
      <c r="C16" s="259">
        <f>леталитет!C20</f>
        <v>5979</v>
      </c>
      <c r="D16" s="259">
        <f>леталитет!D20</f>
        <v>290</v>
      </c>
      <c r="E16" s="259">
        <f>леталитет!E20</f>
        <v>1193</v>
      </c>
      <c r="F16" s="98">
        <f t="shared" si="0"/>
        <v>19.953169426325474</v>
      </c>
      <c r="G16" s="264">
        <f t="shared" si="1"/>
        <v>24.308466051969823</v>
      </c>
    </row>
    <row r="17" spans="1:7" ht="24.75" customHeight="1">
      <c r="A17" s="46">
        <v>11</v>
      </c>
      <c r="B17" s="83" t="s">
        <v>566</v>
      </c>
      <c r="C17" s="258">
        <f>леталитет!C21</f>
        <v>2900</v>
      </c>
      <c r="D17" s="258">
        <f>леталитет!D21</f>
        <v>2</v>
      </c>
      <c r="E17" s="258">
        <f>леталитет!E21</f>
        <v>21</v>
      </c>
      <c r="F17" s="98">
        <f t="shared" si="0"/>
        <v>0.7241379310344828</v>
      </c>
      <c r="G17" s="264">
        <f t="shared" si="1"/>
        <v>9.523809523809524</v>
      </c>
    </row>
    <row r="18" spans="1:7" ht="24.75" customHeight="1">
      <c r="A18" s="46">
        <v>12</v>
      </c>
      <c r="B18" s="81" t="s">
        <v>79</v>
      </c>
      <c r="C18" s="258">
        <f>леталитет!C24</f>
        <v>4234</v>
      </c>
      <c r="D18" s="258">
        <f>леталитет!D24</f>
        <v>70</v>
      </c>
      <c r="E18" s="258">
        <f>леталитет!E24</f>
        <v>186</v>
      </c>
      <c r="F18" s="98">
        <f t="shared" si="0"/>
        <v>4.393008974964572</v>
      </c>
      <c r="G18" s="264">
        <f t="shared" si="1"/>
        <v>37.634408602150536</v>
      </c>
    </row>
    <row r="19" spans="1:7" ht="24.75" customHeight="1">
      <c r="A19" s="46">
        <v>13</v>
      </c>
      <c r="B19" s="81" t="s">
        <v>72</v>
      </c>
      <c r="C19" s="258">
        <f>леталитет!C25</f>
        <v>1081</v>
      </c>
      <c r="D19" s="258">
        <f>леталитет!D25</f>
        <v>0</v>
      </c>
      <c r="E19" s="258">
        <f>леталитет!E25</f>
        <v>0</v>
      </c>
      <c r="F19" s="98">
        <f t="shared" si="0"/>
        <v>0</v>
      </c>
      <c r="G19" s="264">
        <v>0</v>
      </c>
    </row>
    <row r="20" spans="1:7" ht="24.75" customHeight="1">
      <c r="A20" s="46">
        <v>14</v>
      </c>
      <c r="B20" s="81" t="s">
        <v>62</v>
      </c>
      <c r="C20" s="259">
        <v>7984</v>
      </c>
      <c r="D20" s="259">
        <v>1</v>
      </c>
      <c r="E20" s="259">
        <v>48</v>
      </c>
      <c r="F20" s="98">
        <f t="shared" si="0"/>
        <v>0.6012024048096193</v>
      </c>
      <c r="G20" s="264">
        <f t="shared" si="1"/>
        <v>2.083333333333333</v>
      </c>
    </row>
    <row r="21" spans="1:7" ht="24.75" customHeight="1">
      <c r="A21" s="46">
        <v>15</v>
      </c>
      <c r="B21" s="81" t="s">
        <v>77</v>
      </c>
      <c r="C21" s="259">
        <v>2256</v>
      </c>
      <c r="D21" s="259">
        <v>0</v>
      </c>
      <c r="E21" s="259">
        <v>15</v>
      </c>
      <c r="F21" s="98">
        <f t="shared" si="0"/>
        <v>0.6648936170212766</v>
      </c>
      <c r="G21" s="264">
        <f t="shared" si="1"/>
        <v>0</v>
      </c>
    </row>
    <row r="22" spans="1:7" ht="24.75" customHeight="1">
      <c r="A22" s="46">
        <v>16</v>
      </c>
      <c r="B22" s="81" t="s">
        <v>74</v>
      </c>
      <c r="C22" s="259">
        <f>леталитет!C29</f>
        <v>568</v>
      </c>
      <c r="D22" s="259">
        <f>леталитет!D29</f>
        <v>0</v>
      </c>
      <c r="E22" s="259">
        <f>леталитет!E29</f>
        <v>3</v>
      </c>
      <c r="F22" s="98">
        <f t="shared" si="0"/>
        <v>0.528169014084507</v>
      </c>
      <c r="G22" s="264">
        <f t="shared" si="1"/>
        <v>0</v>
      </c>
    </row>
    <row r="23" spans="1:7" ht="24.75" customHeight="1" thickBot="1">
      <c r="A23" s="47">
        <v>17</v>
      </c>
      <c r="B23" s="83" t="s">
        <v>78</v>
      </c>
      <c r="C23" s="286">
        <f>леталитет!C31</f>
        <v>967</v>
      </c>
      <c r="D23" s="286">
        <f>леталитет!D31</f>
        <v>18</v>
      </c>
      <c r="E23" s="286">
        <f>леталитет!E31</f>
        <v>59</v>
      </c>
      <c r="F23" s="287">
        <f t="shared" si="0"/>
        <v>6.10134436401241</v>
      </c>
      <c r="G23" s="288">
        <f t="shared" si="1"/>
        <v>30.508474576271187</v>
      </c>
    </row>
    <row r="24" spans="1:7" ht="24.75" customHeight="1" thickBot="1" thickTop="1">
      <c r="A24" s="585" t="s">
        <v>52</v>
      </c>
      <c r="B24" s="586"/>
      <c r="C24" s="91">
        <f>SUM(C7:C23)</f>
        <v>101734</v>
      </c>
      <c r="D24" s="91">
        <f>SUM(D7:D23)</f>
        <v>1395</v>
      </c>
      <c r="E24" s="91">
        <f>SUM(E7:E23)</f>
        <v>4554</v>
      </c>
      <c r="F24" s="89">
        <f>E24/C24*100</f>
        <v>4.476379578115478</v>
      </c>
      <c r="G24" s="90">
        <f>D24/E24*100</f>
        <v>30.632411067193676</v>
      </c>
    </row>
    <row r="25" spans="1:7" s="39" customFormat="1" ht="22.5" customHeight="1">
      <c r="A25" s="566" t="s">
        <v>95</v>
      </c>
      <c r="B25" s="567"/>
      <c r="C25" s="567"/>
      <c r="D25" s="567"/>
      <c r="E25" s="567"/>
      <c r="F25" s="567"/>
      <c r="G25" s="567"/>
    </row>
    <row r="26" ht="15" customHeight="1">
      <c r="A26" s="13" t="s">
        <v>550</v>
      </c>
    </row>
    <row r="27" ht="13.5">
      <c r="A27" s="11"/>
    </row>
    <row r="29" spans="1:7" ht="13.5">
      <c r="A29" s="575" t="s">
        <v>417</v>
      </c>
      <c r="B29" s="575"/>
      <c r="C29" s="575"/>
      <c r="D29" s="575"/>
      <c r="E29" s="575"/>
      <c r="F29" s="575"/>
      <c r="G29" s="575"/>
    </row>
  </sheetData>
  <mergeCells count="13">
    <mergeCell ref="G4:G5"/>
    <mergeCell ref="A2:G2"/>
    <mergeCell ref="A3:F3"/>
    <mergeCell ref="A25:G25"/>
    <mergeCell ref="A24:B24"/>
    <mergeCell ref="A29:G29"/>
    <mergeCell ref="A1:G1"/>
    <mergeCell ref="A4:A5"/>
    <mergeCell ref="B4:B5"/>
    <mergeCell ref="C4:C5"/>
    <mergeCell ref="D4:D5"/>
    <mergeCell ref="E4:E5"/>
    <mergeCell ref="F4:F5"/>
  </mergeCells>
  <printOptions verticalCentered="1"/>
  <pageMargins left="0.37" right="0" top="0.1968503937007874" bottom="0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D4" sqref="D4:D5"/>
    </sheetView>
  </sheetViews>
  <sheetFormatPr defaultColWidth="9.140625" defaultRowHeight="12.75"/>
  <cols>
    <col min="1" max="1" width="3.57421875" style="6" customWidth="1"/>
    <col min="2" max="2" width="34.7109375" style="6" customWidth="1"/>
    <col min="3" max="3" width="7.57421875" style="6" customWidth="1"/>
    <col min="4" max="4" width="8.7109375" style="6" customWidth="1"/>
    <col min="5" max="6" width="10.140625" style="6" customWidth="1"/>
    <col min="7" max="8" width="11.57421875" style="6" customWidth="1"/>
    <col min="9" max="16384" width="9.140625" style="6" customWidth="1"/>
  </cols>
  <sheetData>
    <row r="1" spans="1:8" ht="30" customHeight="1">
      <c r="A1" s="607" t="s">
        <v>558</v>
      </c>
      <c r="B1" s="607"/>
      <c r="C1" s="607"/>
      <c r="D1" s="607"/>
      <c r="E1" s="607"/>
      <c r="F1" s="607"/>
      <c r="G1" s="607"/>
      <c r="H1" s="607"/>
    </row>
    <row r="2" spans="1:8" s="52" customFormat="1" ht="14.25" customHeight="1">
      <c r="A2" s="584" t="s">
        <v>93</v>
      </c>
      <c r="B2" s="584"/>
      <c r="C2" s="584"/>
      <c r="D2" s="584"/>
      <c r="E2" s="584"/>
      <c r="F2" s="584"/>
      <c r="G2" s="584"/>
      <c r="H2" s="584"/>
    </row>
    <row r="3" spans="2:8" s="52" customFormat="1" ht="14.25" customHeight="1" thickBot="1">
      <c r="B3" s="54"/>
      <c r="C3" s="33"/>
      <c r="D3" s="33"/>
      <c r="H3" s="25" t="s">
        <v>161</v>
      </c>
    </row>
    <row r="4" spans="1:8" ht="57.75" customHeight="1">
      <c r="A4" s="577" t="s">
        <v>64</v>
      </c>
      <c r="B4" s="563" t="s">
        <v>143</v>
      </c>
      <c r="C4" s="581" t="s">
        <v>70</v>
      </c>
      <c r="D4" s="581" t="s">
        <v>367</v>
      </c>
      <c r="E4" s="581" t="s">
        <v>86</v>
      </c>
      <c r="F4" s="581" t="s">
        <v>277</v>
      </c>
      <c r="G4" s="581" t="s">
        <v>87</v>
      </c>
      <c r="H4" s="570" t="s">
        <v>88</v>
      </c>
    </row>
    <row r="5" spans="1:8" ht="48" customHeight="1" thickBot="1">
      <c r="A5" s="578"/>
      <c r="B5" s="560"/>
      <c r="C5" s="583"/>
      <c r="D5" s="583"/>
      <c r="E5" s="583"/>
      <c r="F5" s="569"/>
      <c r="G5" s="583"/>
      <c r="H5" s="571"/>
    </row>
    <row r="6" spans="1:8" ht="9.75" customHeight="1" thickBot="1" thickTop="1">
      <c r="A6" s="34">
        <v>0</v>
      </c>
      <c r="B6" s="76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7">
        <v>7</v>
      </c>
    </row>
    <row r="7" spans="1:8" ht="24.75" customHeight="1" thickTop="1">
      <c r="A7" s="8">
        <v>1</v>
      </c>
      <c r="B7" s="80" t="s">
        <v>81</v>
      </c>
      <c r="C7" s="259">
        <f>'интерна леталитет'!E7</f>
        <v>1389</v>
      </c>
      <c r="D7" s="259">
        <v>234</v>
      </c>
      <c r="E7" s="258">
        <v>156</v>
      </c>
      <c r="F7" s="260">
        <v>211</v>
      </c>
      <c r="G7" s="289">
        <f>E7/F7*100</f>
        <v>73.93364928909952</v>
      </c>
      <c r="H7" s="261">
        <f aca="true" t="shared" si="0" ref="H7:H23">D7/C7*100</f>
        <v>16.846652267818573</v>
      </c>
    </row>
    <row r="8" spans="1:8" ht="24.75" customHeight="1">
      <c r="A8" s="9">
        <v>2</v>
      </c>
      <c r="B8" s="81" t="s">
        <v>82</v>
      </c>
      <c r="C8" s="259">
        <f>'интерна леталитет'!E8</f>
        <v>182</v>
      </c>
      <c r="D8" s="259">
        <v>32</v>
      </c>
      <c r="E8" s="258">
        <v>14</v>
      </c>
      <c r="F8" s="290">
        <v>22</v>
      </c>
      <c r="G8" s="291">
        <f aca="true" t="shared" si="1" ref="G8:G24">E8/F8*100</f>
        <v>63.63636363636363</v>
      </c>
      <c r="H8" s="288">
        <f t="shared" si="0"/>
        <v>17.582417582417584</v>
      </c>
    </row>
    <row r="9" spans="1:8" ht="24.75" customHeight="1">
      <c r="A9" s="9">
        <v>3</v>
      </c>
      <c r="B9" s="82" t="s">
        <v>53</v>
      </c>
      <c r="C9" s="259">
        <f>'интерна леталитет'!E9</f>
        <v>401</v>
      </c>
      <c r="D9" s="259">
        <v>21</v>
      </c>
      <c r="E9" s="258">
        <v>21</v>
      </c>
      <c r="F9" s="258">
        <v>21</v>
      </c>
      <c r="G9" s="98">
        <f t="shared" si="1"/>
        <v>100</v>
      </c>
      <c r="H9" s="264">
        <f t="shared" si="0"/>
        <v>5.236907730673317</v>
      </c>
    </row>
    <row r="10" spans="1:8" ht="24.75" customHeight="1">
      <c r="A10" s="9">
        <v>4</v>
      </c>
      <c r="B10" s="82" t="s">
        <v>54</v>
      </c>
      <c r="C10" s="259">
        <f>'интерна леталитет'!E10</f>
        <v>532</v>
      </c>
      <c r="D10" s="258">
        <v>118</v>
      </c>
      <c r="E10" s="258">
        <v>31</v>
      </c>
      <c r="F10" s="258">
        <v>35</v>
      </c>
      <c r="G10" s="287">
        <f t="shared" si="1"/>
        <v>88.57142857142857</v>
      </c>
      <c r="H10" s="264">
        <f t="shared" si="0"/>
        <v>22.18045112781955</v>
      </c>
    </row>
    <row r="11" spans="1:8" ht="24.75" customHeight="1">
      <c r="A11" s="9">
        <v>5</v>
      </c>
      <c r="B11" s="81" t="s">
        <v>547</v>
      </c>
      <c r="C11" s="259">
        <f>'интерна леталитет'!E11+14</f>
        <v>423</v>
      </c>
      <c r="D11" s="265">
        <v>125</v>
      </c>
      <c r="E11" s="266">
        <v>66</v>
      </c>
      <c r="F11" s="266">
        <v>106</v>
      </c>
      <c r="G11" s="98">
        <f t="shared" si="1"/>
        <v>62.264150943396224</v>
      </c>
      <c r="H11" s="264">
        <f t="shared" si="0"/>
        <v>29.550827423167846</v>
      </c>
    </row>
    <row r="12" spans="1:8" ht="24.75" customHeight="1">
      <c r="A12" s="9">
        <v>6</v>
      </c>
      <c r="B12" s="81" t="s">
        <v>99</v>
      </c>
      <c r="C12" s="259">
        <f>'интерна леталитет'!E12</f>
        <v>34</v>
      </c>
      <c r="D12" s="259">
        <v>2</v>
      </c>
      <c r="E12" s="258">
        <v>2</v>
      </c>
      <c r="F12" s="258">
        <v>2</v>
      </c>
      <c r="G12" s="287">
        <f t="shared" si="1"/>
        <v>100</v>
      </c>
      <c r="H12" s="264">
        <f t="shared" si="0"/>
        <v>5.88235294117647</v>
      </c>
    </row>
    <row r="13" spans="1:8" ht="24.75" customHeight="1">
      <c r="A13" s="9">
        <v>7</v>
      </c>
      <c r="B13" s="81" t="s">
        <v>83</v>
      </c>
      <c r="C13" s="259">
        <f>'интерна леталитет'!E13</f>
        <v>82</v>
      </c>
      <c r="D13" s="259">
        <v>11</v>
      </c>
      <c r="E13" s="258">
        <v>6</v>
      </c>
      <c r="F13" s="258">
        <v>6</v>
      </c>
      <c r="G13" s="98">
        <f t="shared" si="1"/>
        <v>100</v>
      </c>
      <c r="H13" s="264">
        <f t="shared" si="0"/>
        <v>13.414634146341465</v>
      </c>
    </row>
    <row r="14" spans="1:8" ht="24.75" customHeight="1">
      <c r="A14" s="9">
        <v>8</v>
      </c>
      <c r="B14" s="81" t="s">
        <v>58</v>
      </c>
      <c r="C14" s="259">
        <f>'интерна леталитет'!E14</f>
        <v>0</v>
      </c>
      <c r="D14" s="259">
        <v>0</v>
      </c>
      <c r="E14" s="258">
        <v>0</v>
      </c>
      <c r="F14" s="258">
        <v>0</v>
      </c>
      <c r="G14" s="98"/>
      <c r="H14" s="264">
        <v>0</v>
      </c>
    </row>
    <row r="15" spans="1:8" ht="24.75" customHeight="1">
      <c r="A15" s="9">
        <v>9</v>
      </c>
      <c r="B15" s="81" t="s">
        <v>59</v>
      </c>
      <c r="C15" s="259">
        <f>'интерна леталитет'!E15</f>
        <v>0</v>
      </c>
      <c r="D15" s="286">
        <v>0</v>
      </c>
      <c r="E15" s="290">
        <v>0</v>
      </c>
      <c r="F15" s="290">
        <v>0</v>
      </c>
      <c r="G15" s="98"/>
      <c r="H15" s="264">
        <v>0</v>
      </c>
    </row>
    <row r="16" spans="1:8" ht="24.75" customHeight="1">
      <c r="A16" s="10">
        <v>10</v>
      </c>
      <c r="B16" s="80" t="s">
        <v>89</v>
      </c>
      <c r="C16" s="259">
        <f>'интерна леталитет'!E16</f>
        <v>1193</v>
      </c>
      <c r="D16" s="259">
        <v>30</v>
      </c>
      <c r="E16" s="290">
        <v>19</v>
      </c>
      <c r="F16" s="290">
        <v>20</v>
      </c>
      <c r="G16" s="98">
        <f t="shared" si="1"/>
        <v>95</v>
      </c>
      <c r="H16" s="264">
        <f t="shared" si="0"/>
        <v>2.5146689019279127</v>
      </c>
    </row>
    <row r="17" spans="1:8" ht="24.75" customHeight="1">
      <c r="A17" s="10">
        <v>11</v>
      </c>
      <c r="B17" s="83" t="s">
        <v>566</v>
      </c>
      <c r="C17" s="259">
        <f>'интерна леталитет'!E17</f>
        <v>21</v>
      </c>
      <c r="D17" s="259">
        <v>16</v>
      </c>
      <c r="E17" s="258">
        <v>10</v>
      </c>
      <c r="F17" s="258">
        <v>10</v>
      </c>
      <c r="G17" s="98">
        <f t="shared" si="1"/>
        <v>100</v>
      </c>
      <c r="H17" s="264">
        <f t="shared" si="0"/>
        <v>76.19047619047619</v>
      </c>
    </row>
    <row r="18" spans="1:8" ht="24.75" customHeight="1">
      <c r="A18" s="9">
        <v>12</v>
      </c>
      <c r="B18" s="81" t="s">
        <v>79</v>
      </c>
      <c r="C18" s="259">
        <f>'интерна леталитет'!E18</f>
        <v>186</v>
      </c>
      <c r="D18" s="258">
        <v>0</v>
      </c>
      <c r="E18" s="258">
        <v>0</v>
      </c>
      <c r="F18" s="258">
        <v>0</v>
      </c>
      <c r="G18" s="98"/>
      <c r="H18" s="264">
        <v>0</v>
      </c>
    </row>
    <row r="19" spans="1:8" ht="24.75" customHeight="1">
      <c r="A19" s="9">
        <v>13</v>
      </c>
      <c r="B19" s="81" t="s">
        <v>72</v>
      </c>
      <c r="C19" s="259">
        <v>0</v>
      </c>
      <c r="D19" s="259">
        <v>0</v>
      </c>
      <c r="E19" s="258">
        <v>0</v>
      </c>
      <c r="F19" s="258">
        <v>0</v>
      </c>
      <c r="G19" s="98"/>
      <c r="H19" s="264">
        <v>0</v>
      </c>
    </row>
    <row r="20" spans="1:8" ht="24.75" customHeight="1">
      <c r="A20" s="9">
        <v>14</v>
      </c>
      <c r="B20" s="81" t="s">
        <v>62</v>
      </c>
      <c r="C20" s="259">
        <f>'интерна леталитет'!E20</f>
        <v>48</v>
      </c>
      <c r="D20" s="259">
        <v>0</v>
      </c>
      <c r="E20" s="258">
        <v>0</v>
      </c>
      <c r="F20" s="258">
        <v>0</v>
      </c>
      <c r="G20" s="98"/>
      <c r="H20" s="264">
        <f t="shared" si="0"/>
        <v>0</v>
      </c>
    </row>
    <row r="21" spans="1:8" ht="24.75" customHeight="1">
      <c r="A21" s="9">
        <v>15</v>
      </c>
      <c r="B21" s="81" t="s">
        <v>77</v>
      </c>
      <c r="C21" s="259">
        <f>'интерна леталитет'!E21</f>
        <v>15</v>
      </c>
      <c r="D21" s="259">
        <v>0</v>
      </c>
      <c r="E21" s="258">
        <v>0</v>
      </c>
      <c r="F21" s="258">
        <v>0</v>
      </c>
      <c r="G21" s="98"/>
      <c r="H21" s="264">
        <f t="shared" si="0"/>
        <v>0</v>
      </c>
    </row>
    <row r="22" spans="1:8" ht="24.75" customHeight="1">
      <c r="A22" s="9">
        <v>16</v>
      </c>
      <c r="B22" s="81" t="s">
        <v>74</v>
      </c>
      <c r="C22" s="259">
        <f>'интерна леталитет'!E22</f>
        <v>3</v>
      </c>
      <c r="D22" s="259">
        <v>0</v>
      </c>
      <c r="E22" s="258">
        <v>0</v>
      </c>
      <c r="F22" s="258">
        <v>0</v>
      </c>
      <c r="G22" s="98"/>
      <c r="H22" s="264">
        <f t="shared" si="0"/>
        <v>0</v>
      </c>
    </row>
    <row r="23" spans="1:8" ht="24.75" customHeight="1" thickBot="1">
      <c r="A23" s="38">
        <v>17</v>
      </c>
      <c r="B23" s="81" t="s">
        <v>78</v>
      </c>
      <c r="C23" s="259">
        <f>'интерна леталитет'!E23</f>
        <v>59</v>
      </c>
      <c r="D23" s="286">
        <v>0</v>
      </c>
      <c r="E23" s="286">
        <v>0</v>
      </c>
      <c r="F23" s="268">
        <v>0</v>
      </c>
      <c r="G23" s="98"/>
      <c r="H23" s="292">
        <f t="shared" si="0"/>
        <v>0</v>
      </c>
    </row>
    <row r="24" spans="1:8" ht="24.75" customHeight="1" thickBot="1" thickTop="1">
      <c r="A24" s="608" t="s">
        <v>52</v>
      </c>
      <c r="B24" s="609"/>
      <c r="C24" s="91">
        <f>SUM(C7:C23)</f>
        <v>4568</v>
      </c>
      <c r="D24" s="91">
        <f>SUM(D7:D23)</f>
        <v>589</v>
      </c>
      <c r="E24" s="91">
        <f>SUM(E7:E23)</f>
        <v>325</v>
      </c>
      <c r="F24" s="91">
        <f>SUM(F7:F23)</f>
        <v>433</v>
      </c>
      <c r="G24" s="89">
        <f t="shared" si="1"/>
        <v>75.05773672055427</v>
      </c>
      <c r="H24" s="90">
        <f>D24/C24*100</f>
        <v>12.894045534150614</v>
      </c>
    </row>
    <row r="25" spans="1:8" s="39" customFormat="1" ht="18.75" customHeight="1">
      <c r="A25" s="557" t="s">
        <v>95</v>
      </c>
      <c r="B25" s="587"/>
      <c r="C25" s="587"/>
      <c r="D25" s="587"/>
      <c r="E25" s="587"/>
      <c r="F25" s="587"/>
      <c r="G25" s="587"/>
      <c r="H25" s="587"/>
    </row>
    <row r="26" spans="1:8" ht="22.5" customHeight="1">
      <c r="A26" s="610" t="s">
        <v>569</v>
      </c>
      <c r="B26" s="611"/>
      <c r="C26" s="611"/>
      <c r="D26" s="611"/>
      <c r="E26" s="611"/>
      <c r="F26" s="611"/>
      <c r="G26" s="611"/>
      <c r="H26" s="611"/>
    </row>
    <row r="27" s="13" customFormat="1" ht="9.75"/>
    <row r="32" spans="1:8" ht="13.5">
      <c r="A32" s="575" t="s">
        <v>418</v>
      </c>
      <c r="B32" s="575"/>
      <c r="C32" s="575"/>
      <c r="D32" s="575"/>
      <c r="E32" s="575"/>
      <c r="F32" s="575"/>
      <c r="G32" s="575"/>
      <c r="H32" s="575"/>
    </row>
  </sheetData>
  <mergeCells count="14">
    <mergeCell ref="A24:B24"/>
    <mergeCell ref="A2:H2"/>
    <mergeCell ref="A32:H32"/>
    <mergeCell ref="A25:H25"/>
    <mergeCell ref="A26:H26"/>
    <mergeCell ref="A1:H1"/>
    <mergeCell ref="A4:A5"/>
    <mergeCell ref="B4:B5"/>
    <mergeCell ref="C4:C5"/>
    <mergeCell ref="D4:D5"/>
    <mergeCell ref="E4:E5"/>
    <mergeCell ref="G4:G5"/>
    <mergeCell ref="H4:H5"/>
    <mergeCell ref="F4:F5"/>
  </mergeCells>
  <printOptions verticalCentered="1"/>
  <pageMargins left="0.5905511811023623" right="0.35433070866141736" top="0.3937007874015748" bottom="0.3937007874015748" header="0.35433070866141736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workbookViewId="0" topLeftCell="A6">
      <selection activeCell="H20" sqref="H20"/>
    </sheetView>
  </sheetViews>
  <sheetFormatPr defaultColWidth="9.140625" defaultRowHeight="12.75"/>
  <cols>
    <col min="1" max="1" width="3.57421875" style="6" customWidth="1"/>
    <col min="2" max="2" width="35.7109375" style="6" customWidth="1"/>
    <col min="3" max="3" width="10.140625" style="6" customWidth="1"/>
    <col min="4" max="4" width="10.421875" style="6" customWidth="1"/>
    <col min="5" max="5" width="10.7109375" style="6" customWidth="1"/>
    <col min="6" max="6" width="10.8515625" style="6" customWidth="1"/>
    <col min="7" max="7" width="14.00390625" style="6" customWidth="1"/>
    <col min="8" max="8" width="14.421875" style="6" customWidth="1"/>
    <col min="9" max="9" width="10.7109375" style="6" customWidth="1"/>
    <col min="10" max="10" width="13.421875" style="6" customWidth="1"/>
    <col min="11" max="16384" width="9.140625" style="6" customWidth="1"/>
  </cols>
  <sheetData>
    <row r="1" spans="1:10" s="5" customFormat="1" ht="30" customHeight="1">
      <c r="A1" s="607" t="s">
        <v>570</v>
      </c>
      <c r="B1" s="607"/>
      <c r="C1" s="607"/>
      <c r="D1" s="607"/>
      <c r="E1" s="607"/>
      <c r="F1" s="607"/>
      <c r="G1" s="607"/>
      <c r="H1" s="607"/>
      <c r="I1" s="607"/>
      <c r="J1" s="607"/>
    </row>
    <row r="2" spans="1:10" s="245" customFormat="1" ht="14.25" customHeight="1">
      <c r="A2" s="614" t="s">
        <v>140</v>
      </c>
      <c r="B2" s="614"/>
      <c r="C2" s="614"/>
      <c r="D2" s="614"/>
      <c r="E2" s="614"/>
      <c r="F2" s="614"/>
      <c r="G2" s="614"/>
      <c r="H2" s="614"/>
      <c r="I2" s="614"/>
      <c r="J2" s="614"/>
    </row>
    <row r="3" spans="1:10" s="52" customFormat="1" ht="9.75" customHeight="1" thickBot="1">
      <c r="A3" s="612"/>
      <c r="B3" s="612"/>
      <c r="C3" s="612"/>
      <c r="D3" s="612"/>
      <c r="E3" s="612"/>
      <c r="F3" s="612"/>
      <c r="G3" s="613"/>
      <c r="H3" s="612"/>
      <c r="I3" s="612"/>
      <c r="J3" s="25" t="s">
        <v>166</v>
      </c>
    </row>
    <row r="4" spans="1:10" ht="39.75" customHeight="1">
      <c r="A4" s="597" t="s">
        <v>149</v>
      </c>
      <c r="B4" s="558" t="s">
        <v>143</v>
      </c>
      <c r="C4" s="558" t="s">
        <v>286</v>
      </c>
      <c r="D4" s="558" t="s">
        <v>65</v>
      </c>
      <c r="E4" s="558" t="s">
        <v>98</v>
      </c>
      <c r="F4" s="558" t="s">
        <v>287</v>
      </c>
      <c r="G4" s="599" t="s">
        <v>368</v>
      </c>
      <c r="H4" s="558" t="s">
        <v>288</v>
      </c>
      <c r="I4" s="558" t="s">
        <v>67</v>
      </c>
      <c r="J4" s="619" t="s">
        <v>285</v>
      </c>
    </row>
    <row r="5" spans="1:10" ht="33.75" customHeight="1" thickBot="1">
      <c r="A5" s="598"/>
      <c r="B5" s="623"/>
      <c r="C5" s="615"/>
      <c r="D5" s="615"/>
      <c r="E5" s="616"/>
      <c r="F5" s="616"/>
      <c r="G5" s="617"/>
      <c r="H5" s="615"/>
      <c r="I5" s="615"/>
      <c r="J5" s="620"/>
    </row>
    <row r="6" spans="1:10" ht="9.75" customHeight="1" thickBot="1" thickTop="1">
      <c r="A6" s="40">
        <v>0</v>
      </c>
      <c r="B6" s="35">
        <v>1</v>
      </c>
      <c r="C6" s="35">
        <v>2</v>
      </c>
      <c r="D6" s="36">
        <v>3</v>
      </c>
      <c r="E6" s="35">
        <v>4</v>
      </c>
      <c r="F6" s="35">
        <v>5</v>
      </c>
      <c r="G6" s="44">
        <v>6</v>
      </c>
      <c r="H6" s="35">
        <v>7</v>
      </c>
      <c r="I6" s="36">
        <v>8</v>
      </c>
      <c r="J6" s="37">
        <v>9</v>
      </c>
    </row>
    <row r="7" spans="1:10" ht="18.75" customHeight="1" thickTop="1">
      <c r="A7" s="45">
        <v>1</v>
      </c>
      <c r="B7" s="246" t="s">
        <v>197</v>
      </c>
      <c r="C7" s="258">
        <v>29556</v>
      </c>
      <c r="D7" s="191">
        <v>371185</v>
      </c>
      <c r="E7" s="290">
        <v>573</v>
      </c>
      <c r="F7" s="191">
        <v>12338</v>
      </c>
      <c r="G7" s="293">
        <v>69</v>
      </c>
      <c r="H7" s="97">
        <f>G7/F7*100</f>
        <v>0.559247852164046</v>
      </c>
      <c r="I7" s="97">
        <f>D7/C7</f>
        <v>12.558702124780078</v>
      </c>
      <c r="J7" s="261">
        <f>E7*365/D7</f>
        <v>0.5634521869148807</v>
      </c>
    </row>
    <row r="8" spans="1:10" ht="18.75" customHeight="1">
      <c r="A8" s="46">
        <v>2</v>
      </c>
      <c r="B8" s="247" t="s">
        <v>82</v>
      </c>
      <c r="C8" s="258">
        <v>3445</v>
      </c>
      <c r="D8" s="188">
        <v>40237</v>
      </c>
      <c r="E8" s="277">
        <v>71</v>
      </c>
      <c r="F8" s="188">
        <v>338</v>
      </c>
      <c r="G8" s="258">
        <v>10</v>
      </c>
      <c r="H8" s="289">
        <f aca="true" t="shared" si="0" ref="H8:H24">G8/F8*100</f>
        <v>2.9585798816568047</v>
      </c>
      <c r="I8" s="289">
        <f aca="true" t="shared" si="1" ref="I8:I24">D8/C8</f>
        <v>11.679825834542816</v>
      </c>
      <c r="J8" s="264">
        <f aca="true" t="shared" si="2" ref="J8:J24">E8*365/D8</f>
        <v>0.6440589507170018</v>
      </c>
    </row>
    <row r="9" spans="1:10" ht="18.75" customHeight="1">
      <c r="A9" s="46">
        <v>3</v>
      </c>
      <c r="B9" s="248" t="s">
        <v>53</v>
      </c>
      <c r="C9" s="258">
        <v>8385</v>
      </c>
      <c r="D9" s="188">
        <v>73717</v>
      </c>
      <c r="E9" s="277">
        <v>183.5</v>
      </c>
      <c r="F9" s="188">
        <v>1749</v>
      </c>
      <c r="G9" s="258">
        <v>44</v>
      </c>
      <c r="H9" s="289">
        <f t="shared" si="0"/>
        <v>2.515723270440252</v>
      </c>
      <c r="I9" s="289">
        <f t="shared" si="1"/>
        <v>8.791532498509243</v>
      </c>
      <c r="J9" s="264">
        <f t="shared" si="2"/>
        <v>0.908576040804699</v>
      </c>
    </row>
    <row r="10" spans="1:10" ht="18.75" customHeight="1">
      <c r="A10" s="46">
        <v>4</v>
      </c>
      <c r="B10" s="248" t="s">
        <v>54</v>
      </c>
      <c r="C10" s="258">
        <v>7539</v>
      </c>
      <c r="D10" s="188">
        <v>59784</v>
      </c>
      <c r="E10" s="277">
        <v>100</v>
      </c>
      <c r="F10" s="188">
        <v>1610</v>
      </c>
      <c r="G10" s="258">
        <v>23</v>
      </c>
      <c r="H10" s="289">
        <f t="shared" si="0"/>
        <v>1.4285714285714286</v>
      </c>
      <c r="I10" s="289">
        <f t="shared" si="1"/>
        <v>7.9299641862315955</v>
      </c>
      <c r="J10" s="264">
        <f t="shared" si="2"/>
        <v>0.6105312458182791</v>
      </c>
    </row>
    <row r="11" spans="1:10" ht="18.75" customHeight="1">
      <c r="A11" s="46">
        <v>5</v>
      </c>
      <c r="B11" s="247" t="s">
        <v>55</v>
      </c>
      <c r="C11" s="258">
        <v>7629</v>
      </c>
      <c r="D11" s="188">
        <v>51967</v>
      </c>
      <c r="E11" s="294">
        <v>108.9</v>
      </c>
      <c r="F11" s="188">
        <v>1352</v>
      </c>
      <c r="G11" s="266">
        <v>16</v>
      </c>
      <c r="H11" s="289">
        <f t="shared" si="0"/>
        <v>1.183431952662722</v>
      </c>
      <c r="I11" s="289">
        <f t="shared" si="1"/>
        <v>6.811770874295451</v>
      </c>
      <c r="J11" s="264">
        <f t="shared" si="2"/>
        <v>0.7648796351530779</v>
      </c>
    </row>
    <row r="12" spans="1:10" ht="25.5" customHeight="1">
      <c r="A12" s="46">
        <v>6</v>
      </c>
      <c r="B12" s="247" t="s">
        <v>66</v>
      </c>
      <c r="C12" s="258">
        <v>4389</v>
      </c>
      <c r="D12" s="188">
        <v>10321</v>
      </c>
      <c r="E12" s="277">
        <v>14</v>
      </c>
      <c r="F12" s="188">
        <v>0</v>
      </c>
      <c r="G12" s="258">
        <v>0</v>
      </c>
      <c r="H12" s="289"/>
      <c r="I12" s="289">
        <f t="shared" si="1"/>
        <v>2.3515607199817725</v>
      </c>
      <c r="J12" s="264">
        <f t="shared" si="2"/>
        <v>0.49510706326906306</v>
      </c>
    </row>
    <row r="13" spans="1:10" ht="19.5" customHeight="1">
      <c r="A13" s="46">
        <v>7</v>
      </c>
      <c r="B13" s="247" t="s">
        <v>83</v>
      </c>
      <c r="C13" s="258">
        <v>8539</v>
      </c>
      <c r="D13" s="188">
        <v>95542</v>
      </c>
      <c r="E13" s="277">
        <v>129</v>
      </c>
      <c r="F13" s="188">
        <v>142</v>
      </c>
      <c r="G13" s="258">
        <v>0</v>
      </c>
      <c r="H13" s="289">
        <f t="shared" si="0"/>
        <v>0</v>
      </c>
      <c r="I13" s="289">
        <f t="shared" si="1"/>
        <v>11.188897997423586</v>
      </c>
      <c r="J13" s="264">
        <f t="shared" si="2"/>
        <v>0.49281991166188693</v>
      </c>
    </row>
    <row r="14" spans="1:10" ht="18.75" customHeight="1">
      <c r="A14" s="46">
        <v>8</v>
      </c>
      <c r="B14" s="247" t="s">
        <v>58</v>
      </c>
      <c r="C14" s="258">
        <v>1067</v>
      </c>
      <c r="D14" s="188">
        <v>35671</v>
      </c>
      <c r="E14" s="277">
        <v>46</v>
      </c>
      <c r="F14" s="188">
        <v>239</v>
      </c>
      <c r="G14" s="258">
        <v>13</v>
      </c>
      <c r="H14" s="289">
        <f t="shared" si="0"/>
        <v>5.439330543933055</v>
      </c>
      <c r="I14" s="289">
        <f t="shared" si="1"/>
        <v>33.4311152764761</v>
      </c>
      <c r="J14" s="264">
        <f t="shared" si="2"/>
        <v>0.47069047685795184</v>
      </c>
    </row>
    <row r="15" spans="1:10" ht="18.75" customHeight="1">
      <c r="A15" s="46">
        <v>9</v>
      </c>
      <c r="B15" s="247" t="s">
        <v>59</v>
      </c>
      <c r="C15" s="290">
        <v>5216</v>
      </c>
      <c r="D15" s="188">
        <v>34953</v>
      </c>
      <c r="E15" s="258">
        <v>44.5</v>
      </c>
      <c r="F15" s="188">
        <v>0</v>
      </c>
      <c r="G15" s="258">
        <v>0</v>
      </c>
      <c r="H15" s="289"/>
      <c r="I15" s="289">
        <f t="shared" si="1"/>
        <v>6.701111963190184</v>
      </c>
      <c r="J15" s="264">
        <f t="shared" si="2"/>
        <v>0.46469544817326125</v>
      </c>
    </row>
    <row r="16" spans="1:10" ht="24" customHeight="1">
      <c r="A16" s="47">
        <v>10</v>
      </c>
      <c r="B16" s="246" t="s">
        <v>89</v>
      </c>
      <c r="C16" s="290">
        <v>5979</v>
      </c>
      <c r="D16" s="188">
        <v>73400</v>
      </c>
      <c r="E16" s="277">
        <v>116</v>
      </c>
      <c r="F16" s="188">
        <v>1734</v>
      </c>
      <c r="G16" s="258">
        <v>44</v>
      </c>
      <c r="H16" s="289">
        <f t="shared" si="0"/>
        <v>2.5374855824682814</v>
      </c>
      <c r="I16" s="289">
        <f t="shared" si="1"/>
        <v>12.276300384679713</v>
      </c>
      <c r="J16" s="264">
        <f t="shared" si="2"/>
        <v>0.5768392370572207</v>
      </c>
    </row>
    <row r="17" spans="1:10" ht="24" customHeight="1">
      <c r="A17" s="47">
        <v>11</v>
      </c>
      <c r="B17" s="249" t="s">
        <v>566</v>
      </c>
      <c r="C17" s="258">
        <v>2900</v>
      </c>
      <c r="D17" s="188">
        <v>138868</v>
      </c>
      <c r="E17" s="277">
        <v>246</v>
      </c>
      <c r="F17" s="188">
        <v>2900</v>
      </c>
      <c r="G17" s="258">
        <v>626</v>
      </c>
      <c r="H17" s="289">
        <f t="shared" si="0"/>
        <v>21.586206896551722</v>
      </c>
      <c r="I17" s="289">
        <f t="shared" si="1"/>
        <v>47.88551724137931</v>
      </c>
      <c r="J17" s="264">
        <f t="shared" si="2"/>
        <v>0.6465852464210617</v>
      </c>
    </row>
    <row r="18" spans="1:10" ht="24" customHeight="1">
      <c r="A18" s="46">
        <v>12</v>
      </c>
      <c r="B18" s="247" t="s">
        <v>79</v>
      </c>
      <c r="C18" s="258">
        <v>4234</v>
      </c>
      <c r="D18" s="188">
        <v>33508</v>
      </c>
      <c r="E18" s="277">
        <v>44</v>
      </c>
      <c r="F18" s="188">
        <v>864</v>
      </c>
      <c r="G18" s="258">
        <v>22</v>
      </c>
      <c r="H18" s="289">
        <f t="shared" si="0"/>
        <v>2.5462962962962963</v>
      </c>
      <c r="I18" s="289">
        <f t="shared" si="1"/>
        <v>7.9140292867265</v>
      </c>
      <c r="J18" s="264">
        <f t="shared" si="2"/>
        <v>0.4792885281126895</v>
      </c>
    </row>
    <row r="19" spans="1:10" ht="18.75" customHeight="1">
      <c r="A19" s="46">
        <v>13</v>
      </c>
      <c r="B19" s="247" t="s">
        <v>72</v>
      </c>
      <c r="C19" s="258">
        <v>1081</v>
      </c>
      <c r="D19" s="188">
        <v>17666</v>
      </c>
      <c r="E19" s="277">
        <v>53</v>
      </c>
      <c r="F19" s="188">
        <v>227</v>
      </c>
      <c r="G19" s="258">
        <v>0</v>
      </c>
      <c r="H19" s="289">
        <f t="shared" si="0"/>
        <v>0</v>
      </c>
      <c r="I19" s="289">
        <f t="shared" si="1"/>
        <v>16.3422756706753</v>
      </c>
      <c r="J19" s="264">
        <f t="shared" si="2"/>
        <v>1.0950413223140496</v>
      </c>
    </row>
    <row r="20" spans="1:10" ht="18.75" customHeight="1">
      <c r="A20" s="46">
        <v>14</v>
      </c>
      <c r="B20" s="247" t="s">
        <v>62</v>
      </c>
      <c r="C20" s="258">
        <v>7984</v>
      </c>
      <c r="D20" s="188">
        <v>169981</v>
      </c>
      <c r="E20" s="277">
        <v>100</v>
      </c>
      <c r="F20" s="188">
        <v>4552</v>
      </c>
      <c r="G20" s="258">
        <v>84</v>
      </c>
      <c r="H20" s="289">
        <f t="shared" si="0"/>
        <v>1.845342706502636</v>
      </c>
      <c r="I20" s="289">
        <f t="shared" si="1"/>
        <v>21.290205410821642</v>
      </c>
      <c r="J20" s="264">
        <f t="shared" si="2"/>
        <v>0.21472988157499956</v>
      </c>
    </row>
    <row r="21" spans="1:10" ht="18.75" customHeight="1">
      <c r="A21" s="46">
        <v>15</v>
      </c>
      <c r="B21" s="247" t="s">
        <v>77</v>
      </c>
      <c r="C21" s="258">
        <v>2256</v>
      </c>
      <c r="D21" s="188">
        <v>99047</v>
      </c>
      <c r="E21" s="277">
        <v>87</v>
      </c>
      <c r="F21" s="188">
        <v>1579</v>
      </c>
      <c r="G21" s="258">
        <v>0</v>
      </c>
      <c r="H21" s="289">
        <f t="shared" si="0"/>
        <v>0</v>
      </c>
      <c r="I21" s="289">
        <f t="shared" si="1"/>
        <v>43.903812056737586</v>
      </c>
      <c r="J21" s="264">
        <f t="shared" si="2"/>
        <v>0.32060536916817267</v>
      </c>
    </row>
    <row r="22" spans="1:10" ht="21.75" customHeight="1">
      <c r="A22" s="46">
        <v>16</v>
      </c>
      <c r="B22" s="247" t="s">
        <v>74</v>
      </c>
      <c r="C22" s="258">
        <v>568</v>
      </c>
      <c r="D22" s="188">
        <v>41227</v>
      </c>
      <c r="E22" s="277">
        <v>33.9</v>
      </c>
      <c r="F22" s="188">
        <v>35</v>
      </c>
      <c r="G22" s="258">
        <v>0</v>
      </c>
      <c r="H22" s="289">
        <f t="shared" si="0"/>
        <v>0</v>
      </c>
      <c r="I22" s="289">
        <f t="shared" si="1"/>
        <v>72.58274647887323</v>
      </c>
      <c r="J22" s="264">
        <f t="shared" si="2"/>
        <v>0.30013098212336575</v>
      </c>
    </row>
    <row r="23" spans="1:10" ht="21.75" customHeight="1" thickBot="1">
      <c r="A23" s="46">
        <v>17</v>
      </c>
      <c r="B23" s="247" t="s">
        <v>78</v>
      </c>
      <c r="C23" s="290">
        <v>967</v>
      </c>
      <c r="D23" s="295">
        <v>9950</v>
      </c>
      <c r="E23" s="296">
        <v>17</v>
      </c>
      <c r="F23" s="295">
        <v>0</v>
      </c>
      <c r="G23" s="260">
        <v>0</v>
      </c>
      <c r="H23" s="289"/>
      <c r="I23" s="287">
        <f t="shared" si="1"/>
        <v>10.289555325749742</v>
      </c>
      <c r="J23" s="297">
        <f t="shared" si="2"/>
        <v>0.6236180904522614</v>
      </c>
    </row>
    <row r="24" spans="1:10" ht="19.5" customHeight="1" thickBot="1" thickTop="1">
      <c r="A24" s="621" t="s">
        <v>52</v>
      </c>
      <c r="B24" s="622"/>
      <c r="C24" s="269">
        <f>SUM(C7:C23)</f>
        <v>101734</v>
      </c>
      <c r="D24" s="270">
        <f>SUM(D7:D23)</f>
        <v>1357024</v>
      </c>
      <c r="E24" s="269">
        <f>SUM(E7:E23)</f>
        <v>1966.8000000000002</v>
      </c>
      <c r="F24" s="270">
        <f>SUM(F7:F23)</f>
        <v>29659</v>
      </c>
      <c r="G24" s="269">
        <f>SUM(G7:G23)</f>
        <v>951</v>
      </c>
      <c r="H24" s="271">
        <f t="shared" si="0"/>
        <v>3.2064466097980375</v>
      </c>
      <c r="I24" s="271">
        <f t="shared" si="1"/>
        <v>13.338942733009613</v>
      </c>
      <c r="J24" s="272">
        <f t="shared" si="2"/>
        <v>0.5290120145259039</v>
      </c>
    </row>
    <row r="25" spans="1:10" ht="15" customHeight="1">
      <c r="A25" s="557" t="s">
        <v>138</v>
      </c>
      <c r="B25" s="557"/>
      <c r="C25" s="557"/>
      <c r="D25" s="557"/>
      <c r="E25" s="557"/>
      <c r="F25" s="557"/>
      <c r="G25" s="557"/>
      <c r="H25" s="618"/>
      <c r="I25" s="618"/>
      <c r="J25" s="618"/>
    </row>
    <row r="26" ht="15" customHeight="1">
      <c r="A26" s="13" t="s">
        <v>550</v>
      </c>
    </row>
    <row r="27" ht="15" customHeight="1">
      <c r="A27" s="13"/>
    </row>
    <row r="28" spans="1:10" ht="13.5">
      <c r="A28" s="575" t="s">
        <v>419</v>
      </c>
      <c r="B28" s="575"/>
      <c r="C28" s="575"/>
      <c r="D28" s="575"/>
      <c r="E28" s="575"/>
      <c r="F28" s="575"/>
      <c r="G28" s="575"/>
      <c r="H28" s="575"/>
      <c r="I28" s="575"/>
      <c r="J28" s="575"/>
    </row>
  </sheetData>
  <mergeCells count="16">
    <mergeCell ref="A1:J1"/>
    <mergeCell ref="A28:J28"/>
    <mergeCell ref="H4:H5"/>
    <mergeCell ref="I4:I5"/>
    <mergeCell ref="A25:J25"/>
    <mergeCell ref="J4:J5"/>
    <mergeCell ref="A24:B24"/>
    <mergeCell ref="A4:A5"/>
    <mergeCell ref="B4:B5"/>
    <mergeCell ref="C4:C5"/>
    <mergeCell ref="A3:I3"/>
    <mergeCell ref="A2:J2"/>
    <mergeCell ref="D4:D5"/>
    <mergeCell ref="E4:E5"/>
    <mergeCell ref="F4:F5"/>
    <mergeCell ref="G4:G5"/>
  </mergeCells>
  <printOptions verticalCentered="1"/>
  <pageMargins left="0.4724409448818898" right="0" top="0.5905511811023623" bottom="0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zoomScale="85" zoomScaleNormal="85" workbookViewId="0" topLeftCell="A1">
      <selection activeCell="B7" sqref="B7"/>
    </sheetView>
  </sheetViews>
  <sheetFormatPr defaultColWidth="9.140625" defaultRowHeight="12.75"/>
  <cols>
    <col min="1" max="1" width="3.8515625" style="6" customWidth="1"/>
    <col min="2" max="2" width="39.8515625" style="6" customWidth="1"/>
    <col min="3" max="6" width="13.7109375" style="6" customWidth="1"/>
    <col min="7" max="7" width="14.421875" style="6" customWidth="1"/>
    <col min="8" max="16384" width="9.140625" style="6" customWidth="1"/>
  </cols>
  <sheetData>
    <row r="1" spans="1:7" ht="30" customHeight="1">
      <c r="A1" s="576" t="s">
        <v>557</v>
      </c>
      <c r="B1" s="576"/>
      <c r="C1" s="576"/>
      <c r="D1" s="576"/>
      <c r="E1" s="576"/>
      <c r="F1" s="576"/>
      <c r="G1" s="576"/>
    </row>
    <row r="2" spans="1:7" s="52" customFormat="1" ht="19.5" customHeight="1">
      <c r="A2" s="630" t="s">
        <v>153</v>
      </c>
      <c r="B2" s="630"/>
      <c r="C2" s="630"/>
      <c r="D2" s="630"/>
      <c r="E2" s="630"/>
      <c r="F2" s="630"/>
      <c r="G2" s="630"/>
    </row>
    <row r="3" spans="1:7" s="52" customFormat="1" ht="19.5" customHeight="1" thickBot="1">
      <c r="A3" s="606"/>
      <c r="B3" s="606"/>
      <c r="C3" s="606"/>
      <c r="D3" s="606"/>
      <c r="E3" s="606"/>
      <c r="F3" s="606"/>
      <c r="G3" s="25" t="s">
        <v>159</v>
      </c>
    </row>
    <row r="4" spans="1:7" ht="45" customHeight="1">
      <c r="A4" s="626" t="s">
        <v>149</v>
      </c>
      <c r="B4" s="628" t="s">
        <v>143</v>
      </c>
      <c r="C4" s="581" t="s">
        <v>60</v>
      </c>
      <c r="D4" s="581" t="s">
        <v>69</v>
      </c>
      <c r="E4" s="581" t="s">
        <v>195</v>
      </c>
      <c r="F4" s="581" t="s">
        <v>29</v>
      </c>
      <c r="G4" s="570" t="s">
        <v>71</v>
      </c>
    </row>
    <row r="5" spans="1:7" ht="45" customHeight="1" thickBot="1">
      <c r="A5" s="627"/>
      <c r="B5" s="629"/>
      <c r="C5" s="582"/>
      <c r="D5" s="582"/>
      <c r="E5" s="582"/>
      <c r="F5" s="582"/>
      <c r="G5" s="604"/>
    </row>
    <row r="6" spans="1:7" ht="9.75" customHeight="1" thickBot="1" thickTop="1">
      <c r="A6" s="34">
        <v>0</v>
      </c>
      <c r="B6" s="76">
        <v>1</v>
      </c>
      <c r="C6" s="35">
        <v>2</v>
      </c>
      <c r="D6" s="35">
        <v>3</v>
      </c>
      <c r="E6" s="35">
        <v>4</v>
      </c>
      <c r="F6" s="35">
        <v>5</v>
      </c>
      <c r="G6" s="37">
        <v>6</v>
      </c>
    </row>
    <row r="7" spans="1:7" ht="24.75" customHeight="1" thickTop="1">
      <c r="A7" s="46">
        <v>1</v>
      </c>
      <c r="B7" s="81" t="s">
        <v>82</v>
      </c>
      <c r="C7" s="259">
        <v>2286</v>
      </c>
      <c r="D7" s="259">
        <v>0</v>
      </c>
      <c r="E7" s="258">
        <v>0</v>
      </c>
      <c r="F7" s="285">
        <f aca="true" t="shared" si="0" ref="F7:F16">E7/C7*100</f>
        <v>0</v>
      </c>
      <c r="G7" s="264"/>
    </row>
    <row r="8" spans="1:7" ht="24.75" customHeight="1">
      <c r="A8" s="46">
        <v>2</v>
      </c>
      <c r="B8" s="82" t="s">
        <v>53</v>
      </c>
      <c r="C8" s="259">
        <v>1241</v>
      </c>
      <c r="D8" s="259">
        <v>0</v>
      </c>
      <c r="E8" s="258">
        <v>0</v>
      </c>
      <c r="F8" s="98">
        <f t="shared" si="0"/>
        <v>0</v>
      </c>
      <c r="G8" s="264"/>
    </row>
    <row r="9" spans="1:7" ht="24.75" customHeight="1">
      <c r="A9" s="46">
        <v>3</v>
      </c>
      <c r="B9" s="82" t="s">
        <v>54</v>
      </c>
      <c r="C9" s="259">
        <v>1295</v>
      </c>
      <c r="D9" s="258">
        <v>0</v>
      </c>
      <c r="E9" s="258">
        <v>0</v>
      </c>
      <c r="F9" s="98">
        <f t="shared" si="0"/>
        <v>0</v>
      </c>
      <c r="G9" s="264"/>
    </row>
    <row r="10" spans="1:10" ht="24.75" customHeight="1">
      <c r="A10" s="46">
        <v>4</v>
      </c>
      <c r="B10" s="81" t="s">
        <v>57</v>
      </c>
      <c r="C10" s="259">
        <v>7583</v>
      </c>
      <c r="D10" s="259">
        <v>13</v>
      </c>
      <c r="E10" s="258">
        <v>45</v>
      </c>
      <c r="F10" s="98">
        <f t="shared" si="0"/>
        <v>0.5934326783594883</v>
      </c>
      <c r="G10" s="264">
        <f aca="true" t="shared" si="1" ref="G10:G17">D10/E10*100</f>
        <v>28.888888888888886</v>
      </c>
      <c r="J10" s="49"/>
    </row>
    <row r="11" spans="1:7" ht="24.75" customHeight="1">
      <c r="A11" s="46">
        <v>5</v>
      </c>
      <c r="B11" s="81" t="s">
        <v>75</v>
      </c>
      <c r="C11" s="259">
        <v>7862</v>
      </c>
      <c r="D11" s="259">
        <v>12</v>
      </c>
      <c r="E11" s="258">
        <v>57</v>
      </c>
      <c r="F11" s="98">
        <f t="shared" si="0"/>
        <v>0.7250063597049097</v>
      </c>
      <c r="G11" s="264">
        <f t="shared" si="1"/>
        <v>21.052631578947366</v>
      </c>
    </row>
    <row r="12" spans="1:7" ht="24.75" customHeight="1">
      <c r="A12" s="46">
        <v>6</v>
      </c>
      <c r="B12" s="81" t="s">
        <v>76</v>
      </c>
      <c r="C12" s="259">
        <v>672</v>
      </c>
      <c r="D12" s="259">
        <v>0</v>
      </c>
      <c r="E12" s="258">
        <v>0</v>
      </c>
      <c r="F12" s="98">
        <f t="shared" si="0"/>
        <v>0</v>
      </c>
      <c r="G12" s="264"/>
    </row>
    <row r="13" spans="1:7" ht="24.75" customHeight="1">
      <c r="A13" s="46">
        <v>7</v>
      </c>
      <c r="B13" s="81" t="s">
        <v>83</v>
      </c>
      <c r="C13" s="259">
        <v>712</v>
      </c>
      <c r="D13" s="259">
        <v>0</v>
      </c>
      <c r="E13" s="258">
        <v>1</v>
      </c>
      <c r="F13" s="98">
        <f t="shared" si="0"/>
        <v>0.1404494382022472</v>
      </c>
      <c r="G13" s="264">
        <f t="shared" si="1"/>
        <v>0</v>
      </c>
    </row>
    <row r="14" spans="1:7" ht="24.75" customHeight="1">
      <c r="A14" s="46">
        <v>8</v>
      </c>
      <c r="B14" s="81" t="s">
        <v>94</v>
      </c>
      <c r="C14" s="259">
        <v>704</v>
      </c>
      <c r="D14" s="259">
        <v>0</v>
      </c>
      <c r="E14" s="258">
        <v>0</v>
      </c>
      <c r="F14" s="98">
        <f t="shared" si="0"/>
        <v>0</v>
      </c>
      <c r="G14" s="264"/>
    </row>
    <row r="15" spans="1:7" ht="24.75" customHeight="1">
      <c r="A15" s="46">
        <v>9</v>
      </c>
      <c r="B15" s="81" t="s">
        <v>61</v>
      </c>
      <c r="C15" s="259">
        <v>830</v>
      </c>
      <c r="D15" s="259">
        <v>43</v>
      </c>
      <c r="E15" s="258">
        <v>95</v>
      </c>
      <c r="F15" s="98">
        <f t="shared" si="0"/>
        <v>11.44578313253012</v>
      </c>
      <c r="G15" s="264">
        <f t="shared" si="1"/>
        <v>45.26315789473684</v>
      </c>
    </row>
    <row r="16" spans="1:7" ht="24.75" customHeight="1" thickBot="1">
      <c r="A16" s="38">
        <v>10</v>
      </c>
      <c r="B16" s="125" t="s">
        <v>73</v>
      </c>
      <c r="C16" s="300">
        <f>леталитет!C28</f>
        <v>276</v>
      </c>
      <c r="D16" s="300">
        <f>леталитет!D28</f>
        <v>0</v>
      </c>
      <c r="E16" s="300">
        <f>леталитет!E28</f>
        <v>0</v>
      </c>
      <c r="F16" s="99">
        <f t="shared" si="0"/>
        <v>0</v>
      </c>
      <c r="G16" s="298"/>
    </row>
    <row r="17" spans="1:7" ht="24.75" customHeight="1" thickBot="1" thickTop="1">
      <c r="A17" s="624" t="s">
        <v>52</v>
      </c>
      <c r="B17" s="625"/>
      <c r="C17" s="241">
        <f>SUM(C7:C16)</f>
        <v>23461</v>
      </c>
      <c r="D17" s="241">
        <f>SUM(D7:D16)</f>
        <v>68</v>
      </c>
      <c r="E17" s="241">
        <f>SUM(E7:E16)</f>
        <v>198</v>
      </c>
      <c r="F17" s="93">
        <f>E17/C17*100</f>
        <v>0.8439537956608839</v>
      </c>
      <c r="G17" s="92">
        <f t="shared" si="1"/>
        <v>34.34343434343434</v>
      </c>
    </row>
    <row r="18" spans="1:7" s="39" customFormat="1" ht="18" customHeight="1">
      <c r="A18" s="566" t="s">
        <v>100</v>
      </c>
      <c r="B18" s="567"/>
      <c r="C18" s="567"/>
      <c r="D18" s="567"/>
      <c r="E18" s="567"/>
      <c r="F18" s="567"/>
      <c r="G18" s="567"/>
    </row>
    <row r="19" s="13" customFormat="1" ht="9.75">
      <c r="A19" s="13" t="s">
        <v>142</v>
      </c>
    </row>
    <row r="20" s="13" customFormat="1" ht="9.75"/>
    <row r="21" spans="1:11" ht="13.5">
      <c r="A21" s="575" t="s">
        <v>420</v>
      </c>
      <c r="B21" s="575"/>
      <c r="C21" s="575"/>
      <c r="D21" s="575"/>
      <c r="E21" s="575"/>
      <c r="F21" s="575"/>
      <c r="G21" s="575"/>
      <c r="H21" s="141"/>
      <c r="I21" s="141"/>
      <c r="J21" s="141"/>
      <c r="K21" s="141"/>
    </row>
  </sheetData>
  <mergeCells count="13">
    <mergeCell ref="G4:G5"/>
    <mergeCell ref="A2:G2"/>
    <mergeCell ref="A3:F3"/>
    <mergeCell ref="A18:G18"/>
    <mergeCell ref="A17:B17"/>
    <mergeCell ref="A21:G21"/>
    <mergeCell ref="A1:G1"/>
    <mergeCell ref="A4:A5"/>
    <mergeCell ref="B4:B5"/>
    <mergeCell ref="C4:C5"/>
    <mergeCell ref="D4:D5"/>
    <mergeCell ref="E4:E5"/>
    <mergeCell ref="F4:F5"/>
  </mergeCells>
  <printOptions verticalCentered="1"/>
  <pageMargins left="0.9055118110236221" right="0.4330708661417323" top="0.5905511811023623" bottom="0.5118110236220472" header="0.5118110236220472" footer="0.5118110236220472"/>
  <pageSetup horizontalDpi="600" verticalDpi="600" orientation="landscape" paperSize="9" r:id="rId1"/>
  <colBreaks count="1" manualBreakCount="1">
    <brk id="7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2013-05-17T05:46:03Z</cp:lastPrinted>
  <dcterms:created xsi:type="dcterms:W3CDTF">2001-11-26T11:42:29Z</dcterms:created>
  <dcterms:modified xsi:type="dcterms:W3CDTF">2013-05-17T05:46:40Z</dcterms:modified>
  <cp:category/>
  <cp:version/>
  <cp:contentType/>
  <cp:contentStatus/>
</cp:coreProperties>
</file>