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376" windowHeight="5052" tabRatio="917" activeTab="4"/>
  </bookViews>
  <sheets>
    <sheet name="286 tabela" sheetId="1" r:id="rId1"/>
    <sheet name="287 tabela" sheetId="2" r:id="rId2"/>
    <sheet name="288 tabela" sheetId="3" r:id="rId3"/>
    <sheet name="289 tabela" sheetId="4" r:id="rId4"/>
    <sheet name="290 tabela konacna" sheetId="5" r:id="rId5"/>
  </sheets>
  <definedNames>
    <definedName name="_xlnm.Print_Area" localSheetId="0">'286 tabela'!$A$1:$M$45</definedName>
    <definedName name="_xlnm.Print_Area" localSheetId="1">'287 tabela'!$A$1:$M$62</definedName>
    <definedName name="_xlnm.Print_Area" localSheetId="3">'289 tabela'!$A$1:$M$62</definedName>
  </definedNames>
  <calcPr fullCalcOnLoad="1"/>
</workbook>
</file>

<file path=xl/sharedStrings.xml><?xml version="1.0" encoding="utf-8"?>
<sst xmlns="http://schemas.openxmlformats.org/spreadsheetml/2006/main" count="305" uniqueCount="38">
  <si>
    <t>ЗДРАВСТВЕНА
 УСТАНОВА</t>
  </si>
  <si>
    <t>Ред.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</si>
  <si>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</si>
  <si>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</si>
  <si>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</si>
  <si>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</si>
  <si>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</si>
  <si>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</si>
  <si>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</si>
  <si>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</si>
  <si>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</si>
  <si>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</si>
  <si>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 ТОТАЛНА ПРОТЕЗА КУКА И КОЛЕНА (шифра 252839)</t>
  </si>
  <si>
    <t>Институт "Бањица"</t>
  </si>
  <si>
    <t xml:space="preserve"> ЕКСТРАКЦИЈА КАТАРАКТЕ СА УГРАЂИВАЊЕМ ЛЕНС ИМПЛАНТАТА (шифра 112080)</t>
  </si>
  <si>
    <t>УКУПАН БРОЈ ПАЦИЈЕНАТА НА ЛИСТИ ЧЕКАЊА НА ДАН 31.12.</t>
  </si>
  <si>
    <t>БРОЈ НОВИХ ПАЦИЈЕНАТА НА ЛИСТИ ЧЕКАЊА</t>
  </si>
  <si>
    <t>ПРОСЕЧНА ДУЖИНА ЧЕКАЊА</t>
  </si>
  <si>
    <t>% ИЗВРШЕНИХ ИНТЕРВЕНЦИЈА СА ЛИСТЕ ЧЕКАЊА У ОДНОСУ НА УКУПАН БРОЈ</t>
  </si>
  <si>
    <t>БРОЈ ПАЦИЈЕНАТА СА ЛИСТЕ ЧЕКАЊА КОЈИМА ЈЕ УРАЂЕНА ИНТЕРВЕНЦИЈА</t>
  </si>
  <si>
    <t>УКУПАН БРОЈ СВИХ ПАЦИЈЕНАТА  КОЈИМА ЈЕ УРАЂЕНА ИНТЕРВЕНЦИЈА У  ЗУ</t>
  </si>
  <si>
    <t>ЗДРАВСТВЕНА УСТАНОВА</t>
  </si>
  <si>
    <t>Табела 286</t>
  </si>
  <si>
    <t>Табела 287</t>
  </si>
  <si>
    <t>Табела 290</t>
  </si>
  <si>
    <t>Табела 289</t>
  </si>
  <si>
    <t>Табела 288</t>
  </si>
  <si>
    <t>СТРАНА 286</t>
  </si>
  <si>
    <t>СТРАНА 287</t>
  </si>
  <si>
    <t>СТРАНА 288</t>
  </si>
  <si>
    <t>СТРАНА 289</t>
  </si>
  <si>
    <t>СТРАНА 290</t>
  </si>
  <si>
    <t>ВМА</t>
  </si>
  <si>
    <t>* КЦС није доставио податке за 2017. годину</t>
  </si>
  <si>
    <r>
      <rPr>
        <sz val="10"/>
        <rFont val="Arial Narrow"/>
        <family val="2"/>
      </rPr>
      <t xml:space="preserve">* </t>
    </r>
    <r>
      <rPr>
        <sz val="8"/>
        <rFont val="Arial Narrow"/>
        <family val="2"/>
      </rPr>
      <t>КЦС</t>
    </r>
  </si>
  <si>
    <t xml:space="preserve"> ПЕРКУТАНА АНГИОПЛАСТИКА КОРОНАРНИХ АРТЕРИЈА БАЛОН КАТЕТЕРОМ (стара шифра 010917, нове шифре 38306-0 и 38300-0 )</t>
  </si>
  <si>
    <t xml:space="preserve"> СЕЛЕКТИВНА КОРОНАРОГРАФИЈА (стар шифра 010924, нове шифре: 38218-0 и 38215-0)</t>
  </si>
  <si>
    <t xml:space="preserve"> ЕКСТРАКЦИЈА КАТАРАКТЕ СА УГРАЂИВАЊЕМ ЛЕНС ИМПЛАНТАТА (шифра 112080 шифра 112810)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</si>
</sst>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7.5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10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" fontId="1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0" fillId="33" borderId="10" xfId="57" applyFont="1" applyFill="1" applyBorder="1" applyAlignment="1">
      <alignment horizontal="center" vertical="center" wrapText="1"/>
      <protection/>
    </xf>
    <xf numFmtId="1" fontId="10" fillId="34" borderId="11" xfId="57" applyNumberFormat="1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1" fontId="8" fillId="33" borderId="12" xfId="57" applyNumberFormat="1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1" fontId="8" fillId="33" borderId="13" xfId="57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8" fillId="33" borderId="13" xfId="57" applyNumberFormat="1" applyFont="1" applyFill="1" applyBorder="1" applyAlignment="1">
      <alignment horizontal="center" vertical="center" wrapText="1"/>
      <protection/>
    </xf>
    <xf numFmtId="2" fontId="8" fillId="33" borderId="13" xfId="57" applyNumberFormat="1" applyFont="1" applyFill="1" applyBorder="1" applyAlignment="1">
      <alignment horizontal="center" vertical="center" wrapText="1"/>
      <protection/>
    </xf>
    <xf numFmtId="2" fontId="8" fillId="0" borderId="12" xfId="0" applyNumberFormat="1" applyFont="1" applyBorder="1" applyAlignment="1">
      <alignment horizontal="center"/>
    </xf>
    <xf numFmtId="0" fontId="8" fillId="33" borderId="12" xfId="57" applyNumberFormat="1" applyFont="1" applyFill="1" applyBorder="1" applyAlignment="1">
      <alignment horizontal="center" vertical="center" wrapText="1"/>
      <protection/>
    </xf>
    <xf numFmtId="2" fontId="8" fillId="33" borderId="12" xfId="57" applyNumberFormat="1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0" fontId="7" fillId="33" borderId="12" xfId="57" applyNumberFormat="1" applyFont="1" applyFill="1" applyBorder="1" applyAlignment="1">
      <alignment horizontal="center" vertical="center" wrapText="1"/>
      <protection/>
    </xf>
    <xf numFmtId="0" fontId="7" fillId="33" borderId="13" xfId="57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1" fontId="8" fillId="33" borderId="14" xfId="57" applyNumberFormat="1" applyFont="1" applyFill="1" applyBorder="1" applyAlignment="1">
      <alignment horizontal="center" vertical="center" wrapText="1"/>
      <protection/>
    </xf>
    <xf numFmtId="2" fontId="10" fillId="34" borderId="11" xfId="57" applyNumberFormat="1" applyFont="1" applyFill="1" applyBorder="1" applyAlignment="1">
      <alignment horizontal="center" vertical="center" wrapText="1"/>
      <protection/>
    </xf>
    <xf numFmtId="0" fontId="10" fillId="34" borderId="11" xfId="57" applyNumberFormat="1" applyFont="1" applyFill="1" applyBorder="1" applyAlignment="1">
      <alignment horizontal="center" vertical="center" wrapText="1"/>
      <protection/>
    </xf>
    <xf numFmtId="2" fontId="8" fillId="0" borderId="14" xfId="0" applyNumberFormat="1" applyFont="1" applyBorder="1" applyAlignment="1">
      <alignment horizontal="center"/>
    </xf>
    <xf numFmtId="0" fontId="8" fillId="33" borderId="14" xfId="57" applyNumberFormat="1" applyFont="1" applyFill="1" applyBorder="1" applyAlignment="1">
      <alignment horizontal="center" vertical="center" wrapText="1"/>
      <protection/>
    </xf>
    <xf numFmtId="2" fontId="8" fillId="33" borderId="14" xfId="57" applyNumberFormat="1" applyFont="1" applyFill="1" applyBorder="1" applyAlignment="1">
      <alignment horizontal="center" vertical="center" wrapText="1"/>
      <protection/>
    </xf>
    <xf numFmtId="0" fontId="8" fillId="0" borderId="14" xfId="0" applyNumberFormat="1" applyFont="1" applyBorder="1" applyAlignment="1">
      <alignment horizontal="center"/>
    </xf>
    <xf numFmtId="0" fontId="8" fillId="33" borderId="13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1" fontId="9" fillId="33" borderId="13" xfId="5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2" fontId="8" fillId="33" borderId="13" xfId="57" applyNumberFormat="1" applyFont="1" applyFill="1" applyBorder="1" applyAlignment="1">
      <alignment horizontal="center" vertical="center"/>
      <protection/>
    </xf>
    <xf numFmtId="1" fontId="10" fillId="34" borderId="15" xfId="57" applyNumberFormat="1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/>
    </xf>
    <xf numFmtId="1" fontId="8" fillId="33" borderId="16" xfId="57" applyNumberFormat="1" applyFont="1" applyFill="1" applyBorder="1" applyAlignment="1">
      <alignment horizontal="center" vertical="center" wrapText="1"/>
      <protection/>
    </xf>
    <xf numFmtId="2" fontId="8" fillId="33" borderId="16" xfId="57" applyNumberFormat="1" applyFont="1" applyFill="1" applyBorder="1" applyAlignment="1">
      <alignment horizontal="center" vertical="center" wrapText="1"/>
      <protection/>
    </xf>
    <xf numFmtId="0" fontId="8" fillId="0" borderId="16" xfId="0" applyNumberFormat="1" applyFont="1" applyBorder="1" applyAlignment="1">
      <alignment horizontal="center"/>
    </xf>
    <xf numFmtId="0" fontId="8" fillId="33" borderId="16" xfId="57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10" fillId="33" borderId="18" xfId="57" applyFont="1" applyFill="1" applyBorder="1" applyAlignment="1">
      <alignment horizontal="center" vertical="center" wrapText="1"/>
      <protection/>
    </xf>
    <xf numFmtId="0" fontId="8" fillId="33" borderId="19" xfId="57" applyFont="1" applyFill="1" applyBorder="1" applyAlignment="1">
      <alignment horizontal="center" vertical="center"/>
      <protection/>
    </xf>
    <xf numFmtId="1" fontId="8" fillId="33" borderId="20" xfId="57" applyNumberFormat="1" applyFont="1" applyFill="1" applyBorder="1" applyAlignment="1">
      <alignment horizontal="center" vertical="center" wrapText="1"/>
      <protection/>
    </xf>
    <xf numFmtId="1" fontId="10" fillId="34" borderId="21" xfId="57" applyNumberFormat="1" applyFont="1" applyFill="1" applyBorder="1" applyAlignment="1">
      <alignment horizontal="center" vertical="center" wrapText="1"/>
      <protection/>
    </xf>
    <xf numFmtId="2" fontId="8" fillId="33" borderId="20" xfId="57" applyNumberFormat="1" applyFont="1" applyFill="1" applyBorder="1" applyAlignment="1">
      <alignment horizontal="center" vertical="center" wrapText="1"/>
      <protection/>
    </xf>
    <xf numFmtId="2" fontId="10" fillId="34" borderId="21" xfId="57" applyNumberFormat="1" applyFont="1" applyFill="1" applyBorder="1" applyAlignment="1">
      <alignment horizontal="center" vertical="center" wrapText="1"/>
      <protection/>
    </xf>
    <xf numFmtId="2" fontId="8" fillId="33" borderId="12" xfId="57" applyNumberFormat="1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 wrapText="1"/>
      <protection/>
    </xf>
    <xf numFmtId="2" fontId="8" fillId="33" borderId="22" xfId="57" applyNumberFormat="1" applyFont="1" applyFill="1" applyBorder="1" applyAlignment="1">
      <alignment horizontal="center" vertical="center" wrapText="1"/>
      <protection/>
    </xf>
    <xf numFmtId="0" fontId="8" fillId="33" borderId="23" xfId="57" applyFont="1" applyFill="1" applyBorder="1" applyAlignment="1">
      <alignment horizontal="center" vertical="center"/>
      <protection/>
    </xf>
    <xf numFmtId="1" fontId="8" fillId="33" borderId="23" xfId="57" applyNumberFormat="1" applyFont="1" applyFill="1" applyBorder="1" applyAlignment="1">
      <alignment horizontal="center" vertical="center" wrapText="1"/>
      <protection/>
    </xf>
    <xf numFmtId="2" fontId="8" fillId="33" borderId="19" xfId="57" applyNumberFormat="1" applyFont="1" applyFill="1" applyBorder="1" applyAlignment="1">
      <alignment horizontal="center" vertical="center" wrapText="1"/>
      <protection/>
    </xf>
    <xf numFmtId="2" fontId="8" fillId="33" borderId="23" xfId="57" applyNumberFormat="1" applyFont="1" applyFill="1" applyBorder="1" applyAlignment="1">
      <alignment horizontal="center" vertical="center" wrapText="1"/>
      <protection/>
    </xf>
    <xf numFmtId="0" fontId="8" fillId="0" borderId="22" xfId="0" applyNumberFormat="1" applyFont="1" applyBorder="1" applyAlignment="1">
      <alignment horizontal="center"/>
    </xf>
    <xf numFmtId="0" fontId="8" fillId="33" borderId="22" xfId="57" applyNumberFormat="1" applyFont="1" applyFill="1" applyBorder="1" applyAlignment="1">
      <alignment horizontal="center" vertical="center" wrapText="1"/>
      <protection/>
    </xf>
    <xf numFmtId="2" fontId="8" fillId="33" borderId="24" xfId="57" applyNumberFormat="1" applyFont="1" applyFill="1" applyBorder="1" applyAlignment="1">
      <alignment horizontal="center" vertical="center" wrapText="1"/>
      <protection/>
    </xf>
    <xf numFmtId="1" fontId="8" fillId="33" borderId="19" xfId="57" applyNumberFormat="1" applyFont="1" applyFill="1" applyBorder="1" applyAlignment="1">
      <alignment horizontal="center" vertical="center" wrapText="1"/>
      <protection/>
    </xf>
    <xf numFmtId="1" fontId="10" fillId="34" borderId="25" xfId="57" applyNumberFormat="1" applyFont="1" applyFill="1" applyBorder="1" applyAlignment="1">
      <alignment horizontal="center" vertical="center" wrapText="1"/>
      <protection/>
    </xf>
    <xf numFmtId="1" fontId="10" fillId="34" borderId="26" xfId="57" applyNumberFormat="1" applyFont="1" applyFill="1" applyBorder="1" applyAlignment="1">
      <alignment horizontal="center" vertical="center" wrapText="1"/>
      <protection/>
    </xf>
    <xf numFmtId="0" fontId="10" fillId="34" borderId="26" xfId="57" applyNumberFormat="1" applyFont="1" applyFill="1" applyBorder="1" applyAlignment="1">
      <alignment horizontal="center" vertical="center" wrapText="1"/>
      <protection/>
    </xf>
    <xf numFmtId="2" fontId="10" fillId="34" borderId="26" xfId="57" applyNumberFormat="1" applyFont="1" applyFill="1" applyBorder="1" applyAlignment="1">
      <alignment horizontal="center" vertical="center" wrapText="1"/>
      <protection/>
    </xf>
    <xf numFmtId="2" fontId="10" fillId="34" borderId="27" xfId="57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2" fontId="9" fillId="33" borderId="28" xfId="57" applyNumberFormat="1" applyFont="1" applyFill="1" applyBorder="1" applyAlignment="1">
      <alignment horizontal="center" vertical="center" wrapText="1"/>
      <protection/>
    </xf>
    <xf numFmtId="2" fontId="9" fillId="33" borderId="29" xfId="57" applyNumberFormat="1" applyFont="1" applyFill="1" applyBorder="1" applyAlignment="1">
      <alignment horizontal="center" vertical="center" wrapText="1"/>
      <protection/>
    </xf>
    <xf numFmtId="2" fontId="9" fillId="33" borderId="27" xfId="57" applyNumberFormat="1" applyFont="1" applyFill="1" applyBorder="1" applyAlignment="1">
      <alignment horizontal="center" vertical="center" wrapText="1"/>
      <protection/>
    </xf>
    <xf numFmtId="2" fontId="10" fillId="34" borderId="30" xfId="57" applyNumberFormat="1" applyFont="1" applyFill="1" applyBorder="1" applyAlignment="1">
      <alignment horizontal="center" vertical="center" wrapText="1"/>
      <protection/>
    </xf>
    <xf numFmtId="2" fontId="10" fillId="34" borderId="31" xfId="57" applyNumberFormat="1" applyFont="1" applyFill="1" applyBorder="1" applyAlignment="1">
      <alignment horizontal="center" vertical="center" wrapText="1"/>
      <protection/>
    </xf>
    <xf numFmtId="2" fontId="8" fillId="33" borderId="32" xfId="57" applyNumberFormat="1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9" fillId="33" borderId="34" xfId="57" applyFont="1" applyFill="1" applyBorder="1" applyAlignment="1">
      <alignment horizontal="center" vertical="center"/>
      <protection/>
    </xf>
    <xf numFmtId="0" fontId="9" fillId="33" borderId="29" xfId="57" applyFont="1" applyFill="1" applyBorder="1" applyAlignment="1">
      <alignment horizontal="center" vertical="center"/>
      <protection/>
    </xf>
    <xf numFmtId="1" fontId="9" fillId="33" borderId="35" xfId="57" applyNumberFormat="1" applyFont="1" applyFill="1" applyBorder="1" applyAlignment="1">
      <alignment horizontal="center" vertical="center" wrapText="1"/>
      <protection/>
    </xf>
    <xf numFmtId="1" fontId="9" fillId="33" borderId="36" xfId="57" applyNumberFormat="1" applyFont="1" applyFill="1" applyBorder="1" applyAlignment="1">
      <alignment horizontal="center" vertical="center" wrapText="1"/>
      <protection/>
    </xf>
    <xf numFmtId="0" fontId="9" fillId="33" borderId="37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1" fontId="9" fillId="33" borderId="39" xfId="57" applyNumberFormat="1" applyFont="1" applyFill="1" applyBorder="1" applyAlignment="1">
      <alignment horizontal="center" vertical="center" wrapText="1"/>
      <protection/>
    </xf>
    <xf numFmtId="1" fontId="9" fillId="33" borderId="40" xfId="57" applyNumberFormat="1" applyFont="1" applyFill="1" applyBorder="1" applyAlignment="1">
      <alignment horizontal="center" vertical="center" wrapText="1"/>
      <protection/>
    </xf>
    <xf numFmtId="0" fontId="9" fillId="33" borderId="13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1" fontId="9" fillId="33" borderId="41" xfId="57" applyNumberFormat="1" applyFont="1" applyFill="1" applyBorder="1" applyAlignment="1">
      <alignment horizontal="center" vertical="center" wrapText="1"/>
      <protection/>
    </xf>
    <xf numFmtId="1" fontId="9" fillId="33" borderId="14" xfId="57" applyNumberFormat="1" applyFont="1" applyFill="1" applyBorder="1" applyAlignment="1">
      <alignment horizontal="center" vertical="center" wrapText="1"/>
      <protection/>
    </xf>
    <xf numFmtId="2" fontId="8" fillId="33" borderId="42" xfId="57" applyNumberFormat="1" applyFont="1" applyFill="1" applyBorder="1" applyAlignment="1">
      <alignment horizontal="center" vertical="center" wrapText="1"/>
      <protection/>
    </xf>
    <xf numFmtId="2" fontId="8" fillId="33" borderId="43" xfId="57" applyNumberFormat="1" applyFont="1" applyFill="1" applyBorder="1" applyAlignment="1">
      <alignment horizontal="center" vertical="center" wrapText="1"/>
      <protection/>
    </xf>
    <xf numFmtId="2" fontId="8" fillId="33" borderId="44" xfId="57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" fontId="10" fillId="34" borderId="30" xfId="57" applyNumberFormat="1" applyFont="1" applyFill="1" applyBorder="1" applyAlignment="1">
      <alignment horizontal="center" vertical="center" wrapText="1"/>
      <protection/>
    </xf>
    <xf numFmtId="2" fontId="10" fillId="34" borderId="17" xfId="57" applyNumberFormat="1" applyFont="1" applyFill="1" applyBorder="1" applyAlignment="1">
      <alignment horizontal="center" vertical="center" wrapText="1"/>
      <protection/>
    </xf>
    <xf numFmtId="2" fontId="10" fillId="34" borderId="45" xfId="57" applyNumberFormat="1" applyFont="1" applyFill="1" applyBorder="1" applyAlignment="1">
      <alignment horizontal="center" vertical="center" wrapText="1"/>
      <protection/>
    </xf>
    <xf numFmtId="2" fontId="10" fillId="34" borderId="10" xfId="57" applyNumberFormat="1" applyFont="1" applyFill="1" applyBorder="1" applyAlignment="1">
      <alignment horizontal="center" vertical="center" wrapText="1"/>
      <protection/>
    </xf>
    <xf numFmtId="1" fontId="10" fillId="34" borderId="46" xfId="57" applyNumberFormat="1" applyFont="1" applyFill="1" applyBorder="1" applyAlignment="1">
      <alignment horizontal="center" vertical="center" wrapText="1"/>
      <protection/>
    </xf>
    <xf numFmtId="1" fontId="10" fillId="34" borderId="47" xfId="57" applyNumberFormat="1" applyFont="1" applyFill="1" applyBorder="1" applyAlignment="1">
      <alignment horizontal="center" vertical="center" wrapText="1"/>
      <protection/>
    </xf>
    <xf numFmtId="0" fontId="10" fillId="34" borderId="46" xfId="57" applyNumberFormat="1" applyFont="1" applyFill="1" applyBorder="1" applyAlignment="1">
      <alignment horizontal="center" vertical="center" wrapText="1"/>
      <protection/>
    </xf>
    <xf numFmtId="2" fontId="10" fillId="34" borderId="46" xfId="57" applyNumberFormat="1" applyFont="1" applyFill="1" applyBorder="1" applyAlignment="1">
      <alignment horizontal="center" vertical="center" wrapText="1"/>
      <protection/>
    </xf>
    <xf numFmtId="0" fontId="8" fillId="33" borderId="41" xfId="57" applyFont="1" applyFill="1" applyBorder="1" applyAlignment="1">
      <alignment horizontal="center" vertical="center" wrapText="1"/>
      <protection/>
    </xf>
    <xf numFmtId="0" fontId="8" fillId="0" borderId="41" xfId="0" applyFont="1" applyBorder="1" applyAlignment="1">
      <alignment horizontal="center"/>
    </xf>
    <xf numFmtId="1" fontId="8" fillId="33" borderId="41" xfId="57" applyNumberFormat="1" applyFont="1" applyFill="1" applyBorder="1" applyAlignment="1">
      <alignment horizontal="center" vertical="center" wrapText="1"/>
      <protection/>
    </xf>
    <xf numFmtId="1" fontId="8" fillId="33" borderId="48" xfId="57" applyNumberFormat="1" applyFont="1" applyFill="1" applyBorder="1" applyAlignment="1">
      <alignment horizontal="center" vertical="center" wrapText="1"/>
      <protection/>
    </xf>
    <xf numFmtId="0" fontId="8" fillId="0" borderId="41" xfId="0" applyNumberFormat="1" applyFont="1" applyBorder="1" applyAlignment="1">
      <alignment horizontal="center"/>
    </xf>
    <xf numFmtId="0" fontId="8" fillId="33" borderId="41" xfId="57" applyNumberFormat="1" applyFont="1" applyFill="1" applyBorder="1" applyAlignment="1">
      <alignment horizontal="center" vertical="center" wrapText="1"/>
      <protection/>
    </xf>
    <xf numFmtId="2" fontId="8" fillId="33" borderId="41" xfId="57" applyNumberFormat="1" applyFont="1" applyFill="1" applyBorder="1" applyAlignment="1">
      <alignment horizontal="center" vertical="center" wrapText="1"/>
      <protection/>
    </xf>
    <xf numFmtId="2" fontId="8" fillId="33" borderId="48" xfId="57" applyNumberFormat="1" applyFont="1" applyFill="1" applyBorder="1" applyAlignment="1">
      <alignment horizontal="center" vertical="center" wrapText="1"/>
      <protection/>
    </xf>
    <xf numFmtId="2" fontId="8" fillId="33" borderId="49" xfId="57" applyNumberFormat="1" applyFont="1" applyFill="1" applyBorder="1" applyAlignment="1">
      <alignment horizontal="center" vertical="center" wrapText="1"/>
      <protection/>
    </xf>
    <xf numFmtId="2" fontId="9" fillId="33" borderId="23" xfId="57" applyNumberFormat="1" applyFont="1" applyFill="1" applyBorder="1" applyAlignment="1">
      <alignment horizontal="center" vertical="center" wrapText="1"/>
      <protection/>
    </xf>
    <xf numFmtId="0" fontId="9" fillId="35" borderId="0" xfId="0" applyFont="1" applyFill="1" applyAlignment="1">
      <alignment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" fontId="8" fillId="33" borderId="10" xfId="57" applyNumberFormat="1" applyFont="1" applyFill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/>
      <protection/>
    </xf>
    <xf numFmtId="1" fontId="8" fillId="33" borderId="18" xfId="57" applyNumberFormat="1" applyFont="1" applyFill="1" applyBorder="1" applyAlignment="1">
      <alignment horizontal="center" vertical="center"/>
      <protection/>
    </xf>
    <xf numFmtId="1" fontId="8" fillId="33" borderId="18" xfId="57" applyNumberFormat="1" applyFont="1" applyFill="1" applyBorder="1" applyAlignment="1">
      <alignment horizontal="center" vertical="center" wrapText="1"/>
      <protection/>
    </xf>
    <xf numFmtId="0" fontId="8" fillId="33" borderId="18" xfId="57" applyFont="1" applyFill="1" applyBorder="1" applyAlignment="1">
      <alignment horizontal="center" vertical="center" wrapText="1"/>
      <protection/>
    </xf>
    <xf numFmtId="1" fontId="10" fillId="34" borderId="10" xfId="57" applyNumberFormat="1" applyFont="1" applyFill="1" applyBorder="1" applyAlignment="1">
      <alignment horizontal="center" vertical="center" wrapText="1"/>
      <protection/>
    </xf>
    <xf numFmtId="1" fontId="10" fillId="34" borderId="18" xfId="57" applyNumberFormat="1" applyFont="1" applyFill="1" applyBorder="1" applyAlignment="1">
      <alignment horizontal="center" vertical="center" wrapText="1"/>
      <protection/>
    </xf>
    <xf numFmtId="0" fontId="7" fillId="0" borderId="45" xfId="57" applyFont="1" applyFill="1" applyBorder="1" applyAlignment="1">
      <alignment horizontal="center" vertical="center" wrapText="1"/>
      <protection/>
    </xf>
    <xf numFmtId="0" fontId="7" fillId="0" borderId="33" xfId="57" applyFont="1" applyFill="1" applyBorder="1" applyAlignment="1">
      <alignment horizontal="center" vertical="center" wrapText="1"/>
      <protection/>
    </xf>
    <xf numFmtId="1" fontId="10" fillId="0" borderId="33" xfId="57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33" borderId="10" xfId="57" applyNumberFormat="1" applyFont="1" applyFill="1" applyBorder="1" applyAlignment="1">
      <alignment horizontal="center" vertical="center" wrapText="1"/>
      <protection/>
    </xf>
    <xf numFmtId="2" fontId="8" fillId="33" borderId="10" xfId="57" applyNumberFormat="1" applyFont="1" applyFill="1" applyBorder="1" applyAlignment="1">
      <alignment horizontal="center" vertical="center"/>
      <protection/>
    </xf>
    <xf numFmtId="2" fontId="8" fillId="33" borderId="18" xfId="57" applyNumberFormat="1" applyFont="1" applyFill="1" applyBorder="1" applyAlignment="1">
      <alignment horizontal="center" vertical="center"/>
      <protection/>
    </xf>
    <xf numFmtId="2" fontId="8" fillId="33" borderId="10" xfId="57" applyNumberFormat="1" applyFont="1" applyFill="1" applyBorder="1" applyAlignment="1">
      <alignment horizontal="center" vertical="center" wrapText="1"/>
      <protection/>
    </xf>
    <xf numFmtId="2" fontId="8" fillId="33" borderId="18" xfId="57" applyNumberFormat="1" applyFont="1" applyFill="1" applyBorder="1" applyAlignment="1">
      <alignment horizontal="center" vertical="center" wrapText="1"/>
      <protection/>
    </xf>
    <xf numFmtId="0" fontId="10" fillId="34" borderId="10" xfId="57" applyNumberFormat="1" applyFont="1" applyFill="1" applyBorder="1" applyAlignment="1">
      <alignment horizontal="center" vertical="center" wrapText="1"/>
      <protection/>
    </xf>
    <xf numFmtId="2" fontId="10" fillId="34" borderId="18" xfId="57" applyNumberFormat="1" applyFont="1" applyFill="1" applyBorder="1" applyAlignment="1">
      <alignment horizontal="center" vertical="center" wrapText="1"/>
      <protection/>
    </xf>
    <xf numFmtId="0" fontId="52" fillId="0" borderId="45" xfId="57" applyFont="1" applyFill="1" applyBorder="1" applyAlignment="1">
      <alignment horizontal="center" vertical="center" wrapText="1"/>
      <protection/>
    </xf>
    <xf numFmtId="0" fontId="52" fillId="0" borderId="33" xfId="57" applyFont="1" applyFill="1" applyBorder="1" applyAlignment="1">
      <alignment horizontal="center" vertical="center" wrapText="1"/>
      <protection/>
    </xf>
    <xf numFmtId="1" fontId="53" fillId="0" borderId="33" xfId="57" applyNumberFormat="1" applyFont="1" applyFill="1" applyBorder="1" applyAlignment="1">
      <alignment horizontal="center" vertical="center" wrapText="1"/>
      <protection/>
    </xf>
    <xf numFmtId="0" fontId="54" fillId="0" borderId="33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33" borderId="18" xfId="57" applyFont="1" applyFill="1" applyBorder="1" applyAlignment="1">
      <alignment horizontal="center" vertical="center"/>
      <protection/>
    </xf>
    <xf numFmtId="0" fontId="7" fillId="35" borderId="50" xfId="57" applyFont="1" applyFill="1" applyBorder="1" applyAlignment="1">
      <alignment horizontal="left" vertical="center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33" borderId="51" xfId="57" applyFont="1" applyFill="1" applyBorder="1" applyAlignment="1">
      <alignment horizontal="center" vertical="center" wrapText="1"/>
      <protection/>
    </xf>
    <xf numFmtId="0" fontId="7" fillId="34" borderId="15" xfId="57" applyFont="1" applyFill="1" applyBorder="1" applyAlignment="1">
      <alignment horizontal="center" vertical="center" wrapText="1"/>
      <protection/>
    </xf>
    <xf numFmtId="0" fontId="7" fillId="34" borderId="11" xfId="57" applyFont="1" applyFill="1" applyBorder="1" applyAlignment="1">
      <alignment horizontal="center" vertical="center" wrapText="1"/>
      <protection/>
    </xf>
    <xf numFmtId="0" fontId="12" fillId="33" borderId="26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45" xfId="57" applyFont="1" applyFill="1" applyBorder="1" applyAlignment="1" applyProtection="1">
      <alignment horizontal="center" vertical="center" wrapText="1"/>
      <protection locked="0"/>
    </xf>
    <xf numFmtId="0" fontId="11" fillId="33" borderId="33" xfId="57" applyFont="1" applyFill="1" applyBorder="1" applyAlignment="1" applyProtection="1">
      <alignment horizontal="center" vertical="center" wrapText="1"/>
      <protection locked="0"/>
    </xf>
    <xf numFmtId="0" fontId="11" fillId="33" borderId="18" xfId="57" applyFont="1" applyFill="1" applyBorder="1" applyAlignment="1" applyProtection="1">
      <alignment horizontal="center" vertical="center" wrapText="1"/>
      <protection locked="0"/>
    </xf>
    <xf numFmtId="0" fontId="10" fillId="33" borderId="52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10" fillId="33" borderId="27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0" fontId="7" fillId="34" borderId="26" xfId="57" applyFont="1" applyFill="1" applyBorder="1" applyAlignment="1">
      <alignment horizontal="center" vertical="center" wrapText="1"/>
      <protection/>
    </xf>
    <xf numFmtId="0" fontId="8" fillId="0" borderId="50" xfId="57" applyFont="1" applyFill="1" applyBorder="1" applyAlignment="1">
      <alignment horizontal="center" vertical="center" wrapText="1"/>
      <protection/>
    </xf>
    <xf numFmtId="0" fontId="8" fillId="33" borderId="53" xfId="57" applyFont="1" applyFill="1" applyBorder="1" applyAlignment="1">
      <alignment horizontal="center" vertical="center" wrapText="1"/>
      <protection/>
    </xf>
    <xf numFmtId="0" fontId="11" fillId="33" borderId="52" xfId="57" applyFont="1" applyFill="1" applyBorder="1" applyAlignment="1" applyProtection="1">
      <alignment horizontal="center" vertical="center" wrapText="1"/>
      <protection locked="0"/>
    </xf>
    <xf numFmtId="0" fontId="11" fillId="33" borderId="17" xfId="57" applyFont="1" applyFill="1" applyBorder="1" applyAlignment="1" applyProtection="1">
      <alignment horizontal="center" vertical="center" wrapText="1"/>
      <protection locked="0"/>
    </xf>
    <xf numFmtId="0" fontId="8" fillId="33" borderId="46" xfId="57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11" fillId="33" borderId="27" xfId="57" applyFont="1" applyFill="1" applyBorder="1" applyAlignment="1" applyProtection="1">
      <alignment horizontal="center" vertical="center" wrapText="1"/>
      <protection locked="0"/>
    </xf>
    <xf numFmtId="0" fontId="10" fillId="33" borderId="45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33" borderId="41" xfId="57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7" fillId="34" borderId="30" xfId="57" applyFont="1" applyFill="1" applyBorder="1" applyAlignment="1">
      <alignment horizontal="center" vertical="center" wrapText="1"/>
      <protection/>
    </xf>
    <xf numFmtId="0" fontId="7" fillId="34" borderId="54" xfId="57" applyFont="1" applyFill="1" applyBorder="1" applyAlignment="1">
      <alignment horizontal="center" vertical="center" wrapText="1"/>
      <protection/>
    </xf>
    <xf numFmtId="0" fontId="7" fillId="34" borderId="31" xfId="57" applyFont="1" applyFill="1" applyBorder="1" applyAlignment="1">
      <alignment horizontal="center" vertical="center" wrapText="1"/>
      <protection/>
    </xf>
    <xf numFmtId="0" fontId="12" fillId="33" borderId="53" xfId="57" applyFont="1" applyFill="1" applyBorder="1" applyAlignment="1">
      <alignment horizontal="center" vertical="center" wrapText="1"/>
      <protection/>
    </xf>
    <xf numFmtId="0" fontId="10" fillId="33" borderId="53" xfId="0" applyFont="1" applyFill="1" applyBorder="1" applyAlignment="1">
      <alignment horizontal="center" vertical="center" wrapText="1"/>
    </xf>
    <xf numFmtId="0" fontId="8" fillId="33" borderId="22" xfId="57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7" fillId="34" borderId="47" xfId="57" applyFont="1" applyFill="1" applyBorder="1" applyAlignment="1">
      <alignment horizontal="center" vertical="center" wrapText="1"/>
      <protection/>
    </xf>
    <xf numFmtId="0" fontId="7" fillId="34" borderId="46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13" fillId="33" borderId="45" xfId="57" applyFont="1" applyFill="1" applyBorder="1" applyAlignment="1" applyProtection="1">
      <alignment horizontal="center" vertical="center" wrapText="1"/>
      <protection locked="0"/>
    </xf>
    <xf numFmtId="0" fontId="13" fillId="33" borderId="33" xfId="57" applyFont="1" applyFill="1" applyBorder="1" applyAlignment="1" applyProtection="1">
      <alignment horizontal="center" vertical="center" wrapText="1"/>
      <protection locked="0"/>
    </xf>
    <xf numFmtId="0" fontId="13" fillId="33" borderId="18" xfId="5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7">
      <selection activeCell="L40" sqref="L40"/>
    </sheetView>
  </sheetViews>
  <sheetFormatPr defaultColWidth="9.140625" defaultRowHeight="12.75"/>
  <cols>
    <col min="1" max="1" width="6.28125" style="1" customWidth="1"/>
    <col min="2" max="2" width="36.28125" style="1" customWidth="1"/>
    <col min="3" max="13" width="12.7109375" style="1" customWidth="1"/>
    <col min="14" max="16384" width="9.140625" style="1" customWidth="1"/>
  </cols>
  <sheetData>
    <row r="1" spans="1:13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 t="s">
        <v>22</v>
      </c>
    </row>
    <row r="2" spans="1:13" ht="15.75" customHeight="1">
      <c r="A2" s="160" t="s">
        <v>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2.75" customHeight="1">
      <c r="A3" s="156" t="s">
        <v>1</v>
      </c>
      <c r="B3" s="158" t="s">
        <v>21</v>
      </c>
      <c r="C3" s="163" t="s">
        <v>15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ht="13.5">
      <c r="A4" s="157"/>
      <c r="B4" s="159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51">
        <v>2013</v>
      </c>
      <c r="J4" s="7">
        <v>2014</v>
      </c>
      <c r="K4" s="7">
        <v>2015</v>
      </c>
      <c r="L4" s="7">
        <v>2016</v>
      </c>
      <c r="M4" s="7">
        <v>2017</v>
      </c>
    </row>
    <row r="5" spans="1:13" ht="21" customHeight="1">
      <c r="A5" s="152">
        <v>1</v>
      </c>
      <c r="B5" s="12" t="s">
        <v>3</v>
      </c>
      <c r="C5" s="13"/>
      <c r="D5" s="14">
        <v>263</v>
      </c>
      <c r="E5" s="14">
        <v>0</v>
      </c>
      <c r="F5" s="14">
        <v>581</v>
      </c>
      <c r="G5" s="14">
        <v>681</v>
      </c>
      <c r="H5" s="14">
        <v>929</v>
      </c>
      <c r="I5" s="67">
        <v>1141</v>
      </c>
      <c r="J5" s="14">
        <v>449</v>
      </c>
      <c r="K5" s="14">
        <v>690</v>
      </c>
      <c r="L5" s="14">
        <v>438</v>
      </c>
      <c r="M5" s="14">
        <v>0</v>
      </c>
    </row>
    <row r="6" spans="1:13" ht="13.5">
      <c r="A6" s="152"/>
      <c r="B6" s="9" t="s">
        <v>4</v>
      </c>
      <c r="C6" s="10">
        <v>897</v>
      </c>
      <c r="D6" s="11">
        <v>210</v>
      </c>
      <c r="E6" s="11">
        <v>588</v>
      </c>
      <c r="F6" s="11">
        <v>1614</v>
      </c>
      <c r="G6" s="11">
        <v>1252</v>
      </c>
      <c r="H6" s="11">
        <v>998</v>
      </c>
      <c r="I6" s="61">
        <v>1040</v>
      </c>
      <c r="J6" s="11">
        <v>558</v>
      </c>
      <c r="K6" s="11">
        <v>1300</v>
      </c>
      <c r="L6" s="11">
        <v>1635</v>
      </c>
      <c r="M6" s="11">
        <v>933</v>
      </c>
    </row>
    <row r="7" spans="1:13" ht="14.25" thickBot="1">
      <c r="A7" s="153"/>
      <c r="B7" s="27" t="s">
        <v>34</v>
      </c>
      <c r="C7" s="28">
        <v>1903</v>
      </c>
      <c r="D7" s="29">
        <v>930</v>
      </c>
      <c r="E7" s="29">
        <v>837</v>
      </c>
      <c r="F7" s="29">
        <v>1538</v>
      </c>
      <c r="G7" s="29">
        <v>1509</v>
      </c>
      <c r="H7" s="29">
        <v>1324</v>
      </c>
      <c r="I7" s="53">
        <v>1852</v>
      </c>
      <c r="J7" s="29">
        <v>1910</v>
      </c>
      <c r="K7" s="29">
        <v>4009</v>
      </c>
      <c r="L7" s="29">
        <v>5792</v>
      </c>
      <c r="M7" s="29">
        <v>0</v>
      </c>
    </row>
    <row r="8" spans="1:13" ht="19.5" customHeight="1" thickBot="1" thickTop="1">
      <c r="A8" s="154" t="s">
        <v>6</v>
      </c>
      <c r="B8" s="154"/>
      <c r="C8" s="43">
        <f aca="true" t="shared" si="0" ref="C8:I8">SUM(C5:C7)</f>
        <v>2800</v>
      </c>
      <c r="D8" s="43">
        <f t="shared" si="0"/>
        <v>1403</v>
      </c>
      <c r="E8" s="43">
        <f t="shared" si="0"/>
        <v>1425</v>
      </c>
      <c r="F8" s="43">
        <f t="shared" si="0"/>
        <v>3733</v>
      </c>
      <c r="G8" s="43">
        <f t="shared" si="0"/>
        <v>3442</v>
      </c>
      <c r="H8" s="43">
        <f t="shared" si="0"/>
        <v>3251</v>
      </c>
      <c r="I8" s="68">
        <f t="shared" si="0"/>
        <v>4033</v>
      </c>
      <c r="J8" s="43">
        <f>SUM(J5:J7)</f>
        <v>2917</v>
      </c>
      <c r="K8" s="43">
        <f>SUM(K5:K7)</f>
        <v>5999</v>
      </c>
      <c r="L8" s="43">
        <f>SUM(L5:L7)</f>
        <v>7865</v>
      </c>
      <c r="M8" s="43">
        <f>SUM(M5:M7)</f>
        <v>933</v>
      </c>
    </row>
    <row r="9" spans="1:13" ht="15.75" customHeight="1">
      <c r="A9" s="160" t="s">
        <v>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</row>
    <row r="10" spans="1:13" ht="27" customHeight="1">
      <c r="A10" s="156" t="s">
        <v>1</v>
      </c>
      <c r="B10" s="158" t="s">
        <v>21</v>
      </c>
      <c r="C10" s="163" t="s">
        <v>19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ht="13.5">
      <c r="A11" s="157"/>
      <c r="B11" s="159"/>
      <c r="C11" s="7">
        <v>2007</v>
      </c>
      <c r="D11" s="7">
        <v>2008</v>
      </c>
      <c r="E11" s="7">
        <v>2009</v>
      </c>
      <c r="F11" s="7">
        <v>2010</v>
      </c>
      <c r="G11" s="7">
        <v>2011</v>
      </c>
      <c r="H11" s="7">
        <v>2012</v>
      </c>
      <c r="I11" s="51">
        <v>2013</v>
      </c>
      <c r="J11" s="51">
        <v>2014</v>
      </c>
      <c r="K11" s="51">
        <v>2015</v>
      </c>
      <c r="L11" s="51">
        <v>2016</v>
      </c>
      <c r="M11" s="7">
        <v>2017</v>
      </c>
    </row>
    <row r="12" spans="1:13" ht="22.5" customHeight="1">
      <c r="A12" s="152">
        <v>2</v>
      </c>
      <c r="B12" s="12" t="s">
        <v>3</v>
      </c>
      <c r="C12" s="13"/>
      <c r="D12" s="14">
        <v>273</v>
      </c>
      <c r="E12" s="14">
        <v>0</v>
      </c>
      <c r="F12" s="14">
        <v>948</v>
      </c>
      <c r="G12" s="14">
        <v>1092</v>
      </c>
      <c r="H12" s="14">
        <v>1958</v>
      </c>
      <c r="I12" s="67">
        <v>2278</v>
      </c>
      <c r="J12" s="67">
        <v>3189</v>
      </c>
      <c r="K12" s="67">
        <v>3556</v>
      </c>
      <c r="L12" s="67">
        <v>2636</v>
      </c>
      <c r="M12" s="67">
        <v>244</v>
      </c>
    </row>
    <row r="13" spans="1:13" ht="13.5">
      <c r="A13" s="152"/>
      <c r="B13" s="9" t="s">
        <v>4</v>
      </c>
      <c r="C13" s="10">
        <v>145</v>
      </c>
      <c r="D13" s="11">
        <v>4817</v>
      </c>
      <c r="E13" s="11">
        <v>9894</v>
      </c>
      <c r="F13" s="11">
        <v>1566</v>
      </c>
      <c r="G13" s="11">
        <v>3794</v>
      </c>
      <c r="H13" s="11">
        <v>6136</v>
      </c>
      <c r="I13" s="61">
        <v>7472</v>
      </c>
      <c r="J13" s="61">
        <v>7179</v>
      </c>
      <c r="K13" s="61">
        <v>6458</v>
      </c>
      <c r="L13" s="61">
        <v>5106</v>
      </c>
      <c r="M13" s="61">
        <v>3885</v>
      </c>
    </row>
    <row r="14" spans="1:13" ht="14.25" thickBot="1">
      <c r="A14" s="153"/>
      <c r="B14" s="27" t="s">
        <v>5</v>
      </c>
      <c r="C14" s="28">
        <v>851</v>
      </c>
      <c r="D14" s="29">
        <v>1816</v>
      </c>
      <c r="E14" s="29">
        <v>3123</v>
      </c>
      <c r="F14" s="29">
        <v>2872</v>
      </c>
      <c r="G14" s="29">
        <v>1274</v>
      </c>
      <c r="H14" s="29">
        <v>4143</v>
      </c>
      <c r="I14" s="53">
        <v>4817</v>
      </c>
      <c r="J14" s="53">
        <v>9722</v>
      </c>
      <c r="K14" s="53">
        <v>11687</v>
      </c>
      <c r="L14" s="53">
        <v>10208</v>
      </c>
      <c r="M14" s="53">
        <v>0</v>
      </c>
    </row>
    <row r="15" spans="1:13" ht="19.5" customHeight="1" thickBot="1" thickTop="1">
      <c r="A15" s="155" t="s">
        <v>6</v>
      </c>
      <c r="B15" s="155"/>
      <c r="C15" s="8">
        <f aca="true" t="shared" si="1" ref="C15:I15">SUM(C12:C14)</f>
        <v>996</v>
      </c>
      <c r="D15" s="8">
        <f t="shared" si="1"/>
        <v>6906</v>
      </c>
      <c r="E15" s="8">
        <f t="shared" si="1"/>
        <v>13017</v>
      </c>
      <c r="F15" s="8">
        <f t="shared" si="1"/>
        <v>5386</v>
      </c>
      <c r="G15" s="8">
        <f t="shared" si="1"/>
        <v>6160</v>
      </c>
      <c r="H15" s="8">
        <f t="shared" si="1"/>
        <v>12237</v>
      </c>
      <c r="I15" s="54">
        <f t="shared" si="1"/>
        <v>14567</v>
      </c>
      <c r="J15" s="54">
        <f>SUM(J12:J14)</f>
        <v>20090</v>
      </c>
      <c r="K15" s="54">
        <f>SUM(K12:K14)</f>
        <v>21701</v>
      </c>
      <c r="L15" s="54">
        <f>SUM(L12:L14)</f>
        <v>17950</v>
      </c>
      <c r="M15" s="54">
        <f>SUM(M12:M14)</f>
        <v>4129</v>
      </c>
    </row>
    <row r="16" spans="1:13" ht="15.75" customHeight="1">
      <c r="A16" s="160" t="s">
        <v>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</row>
    <row r="17" spans="1:13" ht="30" customHeight="1">
      <c r="A17" s="156" t="s">
        <v>1</v>
      </c>
      <c r="B17" s="158" t="s">
        <v>21</v>
      </c>
      <c r="C17" s="163" t="s">
        <v>20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5"/>
    </row>
    <row r="18" spans="1:13" ht="13.5">
      <c r="A18" s="157"/>
      <c r="B18" s="159"/>
      <c r="C18" s="7">
        <v>2007</v>
      </c>
      <c r="D18" s="7">
        <v>2008</v>
      </c>
      <c r="E18" s="7">
        <v>2009</v>
      </c>
      <c r="F18" s="7">
        <v>2010</v>
      </c>
      <c r="G18" s="7">
        <v>2011</v>
      </c>
      <c r="H18" s="7">
        <v>2012</v>
      </c>
      <c r="I18" s="51">
        <v>2013</v>
      </c>
      <c r="J18" s="51">
        <v>2014</v>
      </c>
      <c r="K18" s="51">
        <v>2015</v>
      </c>
      <c r="L18" s="51">
        <v>2016</v>
      </c>
      <c r="M18" s="7">
        <v>2017</v>
      </c>
    </row>
    <row r="19" spans="1:13" ht="23.25" customHeight="1">
      <c r="A19" s="152">
        <v>3</v>
      </c>
      <c r="B19" s="12" t="s">
        <v>3</v>
      </c>
      <c r="C19" s="13"/>
      <c r="D19" s="14">
        <v>3831</v>
      </c>
      <c r="E19" s="14">
        <v>4650</v>
      </c>
      <c r="F19" s="14">
        <v>1529</v>
      </c>
      <c r="G19" s="14">
        <v>3101</v>
      </c>
      <c r="H19" s="14">
        <v>6493</v>
      </c>
      <c r="I19" s="67">
        <v>7325</v>
      </c>
      <c r="J19" s="67">
        <v>7175</v>
      </c>
      <c r="K19" s="67">
        <v>8946</v>
      </c>
      <c r="L19" s="67">
        <v>6981</v>
      </c>
      <c r="M19" s="67">
        <v>744</v>
      </c>
    </row>
    <row r="20" spans="1:13" ht="13.5">
      <c r="A20" s="152"/>
      <c r="B20" s="9" t="s">
        <v>4</v>
      </c>
      <c r="C20" s="10"/>
      <c r="D20" s="11">
        <v>4817</v>
      </c>
      <c r="E20" s="11">
        <v>9894</v>
      </c>
      <c r="F20" s="11">
        <v>1566</v>
      </c>
      <c r="G20" s="11">
        <v>4040</v>
      </c>
      <c r="H20" s="11">
        <v>6686</v>
      </c>
      <c r="I20" s="61">
        <v>7826</v>
      </c>
      <c r="J20" s="61">
        <v>7227</v>
      </c>
      <c r="K20" s="61">
        <v>6545</v>
      </c>
      <c r="L20" s="61">
        <v>5112</v>
      </c>
      <c r="M20" s="61">
        <v>3885</v>
      </c>
    </row>
    <row r="21" spans="1:13" ht="14.25" thickBot="1">
      <c r="A21" s="153"/>
      <c r="B21" s="27" t="s">
        <v>5</v>
      </c>
      <c r="C21" s="28">
        <v>2758</v>
      </c>
      <c r="D21" s="29">
        <v>5854</v>
      </c>
      <c r="E21" s="29">
        <v>8563</v>
      </c>
      <c r="F21" s="29">
        <v>9255</v>
      </c>
      <c r="G21" s="29">
        <v>4777</v>
      </c>
      <c r="H21" s="29">
        <v>12091</v>
      </c>
      <c r="I21" s="53">
        <v>13001</v>
      </c>
      <c r="J21" s="53">
        <v>19498</v>
      </c>
      <c r="K21" s="53">
        <v>18295</v>
      </c>
      <c r="L21" s="53">
        <v>22930</v>
      </c>
      <c r="M21" s="53">
        <v>0</v>
      </c>
    </row>
    <row r="22" spans="1:13" ht="19.5" customHeight="1" thickBot="1" thickTop="1">
      <c r="A22" s="155" t="s">
        <v>6</v>
      </c>
      <c r="B22" s="155"/>
      <c r="C22" s="8">
        <f aca="true" t="shared" si="2" ref="C22:I22">SUM(C19:C21)</f>
        <v>2758</v>
      </c>
      <c r="D22" s="8">
        <f t="shared" si="2"/>
        <v>14502</v>
      </c>
      <c r="E22" s="8">
        <f t="shared" si="2"/>
        <v>23107</v>
      </c>
      <c r="F22" s="8">
        <f t="shared" si="2"/>
        <v>12350</v>
      </c>
      <c r="G22" s="8">
        <f t="shared" si="2"/>
        <v>11918</v>
      </c>
      <c r="H22" s="8">
        <f t="shared" si="2"/>
        <v>25270</v>
      </c>
      <c r="I22" s="54">
        <f t="shared" si="2"/>
        <v>28152</v>
      </c>
      <c r="J22" s="54">
        <f>SUM(J19:J21)</f>
        <v>33900</v>
      </c>
      <c r="K22" s="54">
        <f>SUM(K19:K21)</f>
        <v>33786</v>
      </c>
      <c r="L22" s="54">
        <f>SUM(L19:L21)</f>
        <v>35023</v>
      </c>
      <c r="M22" s="54">
        <f>SUM(M19:M21)</f>
        <v>4629</v>
      </c>
    </row>
    <row r="23" spans="1:13" ht="15.75" customHeight="1">
      <c r="A23" s="160" t="s">
        <v>2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</row>
    <row r="24" spans="1:13" ht="15.75" customHeight="1">
      <c r="A24" s="156" t="s">
        <v>1</v>
      </c>
      <c r="B24" s="158" t="s">
        <v>21</v>
      </c>
      <c r="C24" s="163" t="s">
        <v>16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5"/>
    </row>
    <row r="25" spans="1:13" ht="13.5">
      <c r="A25" s="157"/>
      <c r="B25" s="159"/>
      <c r="C25" s="7">
        <v>2007</v>
      </c>
      <c r="D25" s="7">
        <v>2008</v>
      </c>
      <c r="E25" s="7">
        <v>2009</v>
      </c>
      <c r="F25" s="7">
        <v>2010</v>
      </c>
      <c r="G25" s="7">
        <v>2011</v>
      </c>
      <c r="H25" s="7">
        <v>2012</v>
      </c>
      <c r="I25" s="51">
        <v>2013</v>
      </c>
      <c r="J25" s="51">
        <v>2014</v>
      </c>
      <c r="K25" s="51">
        <v>2015</v>
      </c>
      <c r="L25" s="51">
        <v>2016</v>
      </c>
      <c r="M25" s="7">
        <v>2017</v>
      </c>
    </row>
    <row r="26" spans="1:13" ht="21" customHeight="1">
      <c r="A26" s="152">
        <v>4</v>
      </c>
      <c r="B26" s="12" t="s">
        <v>3</v>
      </c>
      <c r="C26" s="13"/>
      <c r="D26" s="14">
        <v>536</v>
      </c>
      <c r="E26" s="14">
        <v>0</v>
      </c>
      <c r="F26" s="14">
        <v>1529</v>
      </c>
      <c r="G26" s="14">
        <v>1254</v>
      </c>
      <c r="H26" s="14">
        <v>2604</v>
      </c>
      <c r="I26" s="67">
        <v>2932</v>
      </c>
      <c r="J26" s="67">
        <v>3537</v>
      </c>
      <c r="K26" s="67">
        <v>4201</v>
      </c>
      <c r="L26" s="67">
        <v>3032</v>
      </c>
      <c r="M26" s="67">
        <v>6</v>
      </c>
    </row>
    <row r="27" spans="1:13" ht="13.5">
      <c r="A27" s="152"/>
      <c r="B27" s="9" t="s">
        <v>4</v>
      </c>
      <c r="C27" s="10">
        <v>897</v>
      </c>
      <c r="D27" s="11">
        <v>5027</v>
      </c>
      <c r="E27" s="11">
        <v>10482</v>
      </c>
      <c r="F27" s="11">
        <v>2654</v>
      </c>
      <c r="G27" s="11">
        <v>4446</v>
      </c>
      <c r="H27" s="11">
        <v>6255</v>
      </c>
      <c r="I27" s="61">
        <v>8160</v>
      </c>
      <c r="J27" s="61">
        <v>7515</v>
      </c>
      <c r="K27" s="61">
        <v>7722</v>
      </c>
      <c r="L27" s="61">
        <v>6337</v>
      </c>
      <c r="M27" s="61">
        <v>4485</v>
      </c>
    </row>
    <row r="28" spans="1:13" ht="14.25" thickBot="1">
      <c r="A28" s="153"/>
      <c r="B28" s="27" t="s">
        <v>5</v>
      </c>
      <c r="C28" s="28">
        <v>1158</v>
      </c>
      <c r="D28" s="29">
        <v>2578</v>
      </c>
      <c r="E28" s="29">
        <v>3960</v>
      </c>
      <c r="F28" s="29">
        <v>4410</v>
      </c>
      <c r="G28" s="29">
        <v>2059</v>
      </c>
      <c r="H28" s="29">
        <v>5151</v>
      </c>
      <c r="I28" s="53">
        <v>5191</v>
      </c>
      <c r="J28" s="53">
        <v>0</v>
      </c>
      <c r="K28" s="53">
        <v>15477</v>
      </c>
      <c r="L28" s="53">
        <v>14449</v>
      </c>
      <c r="M28" s="53">
        <v>0</v>
      </c>
    </row>
    <row r="29" spans="1:13" ht="19.5" customHeight="1" thickBot="1" thickTop="1">
      <c r="A29" s="155" t="s">
        <v>6</v>
      </c>
      <c r="B29" s="155"/>
      <c r="C29" s="8">
        <f aca="true" t="shared" si="3" ref="C29:I29">SUM(C26:C28)</f>
        <v>2055</v>
      </c>
      <c r="D29" s="8">
        <f t="shared" si="3"/>
        <v>8141</v>
      </c>
      <c r="E29" s="8">
        <f t="shared" si="3"/>
        <v>14442</v>
      </c>
      <c r="F29" s="8">
        <f t="shared" si="3"/>
        <v>8593</v>
      </c>
      <c r="G29" s="8">
        <f t="shared" si="3"/>
        <v>7759</v>
      </c>
      <c r="H29" s="8">
        <f t="shared" si="3"/>
        <v>14010</v>
      </c>
      <c r="I29" s="54">
        <f t="shared" si="3"/>
        <v>16283</v>
      </c>
      <c r="J29" s="54">
        <f>SUM(J26:J28)</f>
        <v>11052</v>
      </c>
      <c r="K29" s="54">
        <f>SUM(K26:K28)</f>
        <v>27400</v>
      </c>
      <c r="L29" s="54">
        <f>SUM(L26:L28)</f>
        <v>23818</v>
      </c>
      <c r="M29" s="54">
        <f>SUM(M26:M28)</f>
        <v>4491</v>
      </c>
    </row>
    <row r="30" spans="1:13" ht="15.75" customHeight="1">
      <c r="A30" s="160" t="s">
        <v>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2"/>
    </row>
    <row r="31" spans="1:13" ht="27.75" customHeight="1">
      <c r="A31" s="156" t="s">
        <v>1</v>
      </c>
      <c r="B31" s="158" t="s">
        <v>21</v>
      </c>
      <c r="C31" s="163" t="s">
        <v>18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5"/>
    </row>
    <row r="32" spans="1:13" ht="13.5">
      <c r="A32" s="157"/>
      <c r="B32" s="159"/>
      <c r="C32" s="7">
        <v>2007</v>
      </c>
      <c r="D32" s="7">
        <v>2008</v>
      </c>
      <c r="E32" s="7">
        <v>2009</v>
      </c>
      <c r="F32" s="7">
        <v>2010</v>
      </c>
      <c r="G32" s="7">
        <v>2011</v>
      </c>
      <c r="H32" s="7">
        <v>2012</v>
      </c>
      <c r="I32" s="51">
        <v>2013</v>
      </c>
      <c r="J32" s="51">
        <v>2014</v>
      </c>
      <c r="K32" s="51">
        <v>2015</v>
      </c>
      <c r="L32" s="51">
        <v>2016</v>
      </c>
      <c r="M32" s="51">
        <v>2017</v>
      </c>
    </row>
    <row r="33" spans="1:13" ht="21" customHeight="1">
      <c r="A33" s="152">
        <v>5</v>
      </c>
      <c r="B33" s="12" t="s">
        <v>3</v>
      </c>
      <c r="C33" s="15"/>
      <c r="D33" s="16">
        <v>7.1</v>
      </c>
      <c r="E33" s="14">
        <v>0</v>
      </c>
      <c r="F33" s="17">
        <v>62.00130804447351</v>
      </c>
      <c r="G33" s="17">
        <v>35.214446952595935</v>
      </c>
      <c r="H33" s="17">
        <v>30.155552133066376</v>
      </c>
      <c r="I33" s="62">
        <v>31.098976109215016</v>
      </c>
      <c r="J33" s="62">
        <v>44.45</v>
      </c>
      <c r="K33" s="62">
        <v>39.75</v>
      </c>
      <c r="L33" s="62">
        <v>37.8</v>
      </c>
      <c r="M33" s="62">
        <v>32.8</v>
      </c>
    </row>
    <row r="34" spans="1:13" ht="13.5">
      <c r="A34" s="152"/>
      <c r="B34" s="9" t="s">
        <v>4</v>
      </c>
      <c r="C34" s="18"/>
      <c r="D34" s="19">
        <v>100</v>
      </c>
      <c r="E34" s="20">
        <v>100</v>
      </c>
      <c r="F34" s="20">
        <v>100</v>
      </c>
      <c r="G34" s="20">
        <v>93.9108910891089</v>
      </c>
      <c r="H34" s="20">
        <v>91.77385581812743</v>
      </c>
      <c r="I34" s="63">
        <v>95.47661640684896</v>
      </c>
      <c r="J34" s="63">
        <v>99.34</v>
      </c>
      <c r="K34" s="63">
        <v>98.67</v>
      </c>
      <c r="L34" s="63">
        <v>99.9</v>
      </c>
      <c r="M34" s="63">
        <v>100</v>
      </c>
    </row>
    <row r="35" spans="1:13" ht="14.25" thickBot="1">
      <c r="A35" s="153"/>
      <c r="B35" s="27" t="s">
        <v>5</v>
      </c>
      <c r="C35" s="32">
        <f>C14/C21*100</f>
        <v>30.855692530819432</v>
      </c>
      <c r="D35" s="33">
        <v>31</v>
      </c>
      <c r="E35" s="34">
        <v>36.47086301529838</v>
      </c>
      <c r="F35" s="34">
        <v>31.031874662344677</v>
      </c>
      <c r="G35" s="34">
        <v>26.669457818714676</v>
      </c>
      <c r="H35" s="34">
        <v>34.265155901083446</v>
      </c>
      <c r="I35" s="55">
        <v>37.05099607722483</v>
      </c>
      <c r="J35" s="55">
        <v>49.86</v>
      </c>
      <c r="K35" s="55">
        <v>63.88</v>
      </c>
      <c r="L35" s="55">
        <v>44.5</v>
      </c>
      <c r="M35" s="55"/>
    </row>
    <row r="36" spans="1:13" ht="19.5" customHeight="1" thickBot="1" thickTop="1">
      <c r="A36" s="155" t="s">
        <v>6</v>
      </c>
      <c r="B36" s="155"/>
      <c r="C36" s="30">
        <f>C15/C22*100</f>
        <v>36.11312545322697</v>
      </c>
      <c r="D36" s="31">
        <v>47.6</v>
      </c>
      <c r="E36" s="30">
        <v>56.333578569264716</v>
      </c>
      <c r="F36" s="30">
        <v>43.611336032388664</v>
      </c>
      <c r="G36" s="30">
        <v>51.68652458466185</v>
      </c>
      <c r="H36" s="30">
        <v>48.425009893153934</v>
      </c>
      <c r="I36" s="56">
        <v>51.74</v>
      </c>
      <c r="J36" s="56">
        <v>59.26253687315635</v>
      </c>
      <c r="K36" s="56">
        <v>64.23</v>
      </c>
      <c r="L36" s="56">
        <v>51.2</v>
      </c>
      <c r="M36" s="56">
        <v>32.8</v>
      </c>
    </row>
    <row r="37" spans="1:13" ht="15.75" customHeight="1">
      <c r="A37" s="160" t="s">
        <v>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2"/>
    </row>
    <row r="38" spans="1:13" ht="18.75" customHeight="1">
      <c r="A38" s="156" t="s">
        <v>1</v>
      </c>
      <c r="B38" s="158" t="s">
        <v>21</v>
      </c>
      <c r="C38" s="163" t="s">
        <v>17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5"/>
    </row>
    <row r="39" spans="1:13" ht="13.5">
      <c r="A39" s="157"/>
      <c r="B39" s="159"/>
      <c r="C39" s="7">
        <v>2007</v>
      </c>
      <c r="D39" s="7">
        <v>2008</v>
      </c>
      <c r="E39" s="7">
        <v>2009</v>
      </c>
      <c r="F39" s="7">
        <v>2010</v>
      </c>
      <c r="G39" s="7">
        <v>2011</v>
      </c>
      <c r="H39" s="7">
        <v>2012</v>
      </c>
      <c r="I39" s="51">
        <v>2013</v>
      </c>
      <c r="J39" s="51">
        <v>2014</v>
      </c>
      <c r="K39" s="51">
        <v>2015</v>
      </c>
      <c r="L39" s="51">
        <v>2016</v>
      </c>
      <c r="M39" s="7">
        <v>2017</v>
      </c>
    </row>
    <row r="40" spans="1:13" ht="21" customHeight="1">
      <c r="A40" s="152">
        <v>6</v>
      </c>
      <c r="B40" s="12" t="s">
        <v>3</v>
      </c>
      <c r="C40" s="13"/>
      <c r="D40" s="16">
        <v>53.8</v>
      </c>
      <c r="E40" s="14">
        <v>0</v>
      </c>
      <c r="F40" s="17">
        <v>93.44831223628692</v>
      </c>
      <c r="G40" s="17">
        <v>132.1602564102564</v>
      </c>
      <c r="H40" s="17">
        <v>136.01021450459652</v>
      </c>
      <c r="I40" s="62">
        <v>145.79938542581212</v>
      </c>
      <c r="J40" s="62">
        <v>104.9</v>
      </c>
      <c r="K40" s="62">
        <v>63.17</v>
      </c>
      <c r="L40" s="62">
        <v>123</v>
      </c>
      <c r="M40" s="62">
        <v>147.61</v>
      </c>
    </row>
    <row r="41" spans="1:13" ht="13.5">
      <c r="A41" s="152"/>
      <c r="B41" s="9" t="s">
        <v>4</v>
      </c>
      <c r="C41" s="10"/>
      <c r="D41" s="19">
        <v>34.7</v>
      </c>
      <c r="E41" s="20">
        <v>124.39003436426117</v>
      </c>
      <c r="F41" s="20">
        <v>49.897828863346106</v>
      </c>
      <c r="G41" s="20">
        <v>55.63890353189246</v>
      </c>
      <c r="H41" s="20">
        <v>85.8722294654498</v>
      </c>
      <c r="I41" s="63">
        <v>59.274892933618844</v>
      </c>
      <c r="J41" s="63">
        <v>45.74</v>
      </c>
      <c r="K41" s="63">
        <v>51.29</v>
      </c>
      <c r="L41" s="63">
        <v>65.3</v>
      </c>
      <c r="M41" s="63">
        <v>70.74</v>
      </c>
    </row>
    <row r="42" spans="1:13" ht="14.25" thickBot="1">
      <c r="A42" s="153"/>
      <c r="B42" s="27" t="s">
        <v>5</v>
      </c>
      <c r="C42" s="28">
        <v>82.5</v>
      </c>
      <c r="D42" s="33">
        <v>88.6</v>
      </c>
      <c r="E42" s="34">
        <v>89.6256804354787</v>
      </c>
      <c r="F42" s="34">
        <v>88.78133704735376</v>
      </c>
      <c r="G42" s="34">
        <v>145.67817896389326</v>
      </c>
      <c r="H42" s="34">
        <v>128.7798696596669</v>
      </c>
      <c r="I42" s="55">
        <v>118.11583973427445</v>
      </c>
      <c r="J42" s="55">
        <v>62.26</v>
      </c>
      <c r="K42" s="55">
        <v>69.24</v>
      </c>
      <c r="L42" s="55">
        <v>113.2</v>
      </c>
      <c r="M42" s="55">
        <v>0</v>
      </c>
    </row>
    <row r="43" spans="1:13" ht="19.5" customHeight="1" thickTop="1">
      <c r="A43" s="167" t="s">
        <v>6</v>
      </c>
      <c r="B43" s="167"/>
      <c r="C43" s="69">
        <f>SUM(C40:C42)</f>
        <v>82.5</v>
      </c>
      <c r="D43" s="70">
        <v>49.6</v>
      </c>
      <c r="E43" s="71">
        <v>116.04947376507644</v>
      </c>
      <c r="F43" s="71">
        <v>78.29725213516524</v>
      </c>
      <c r="G43" s="71">
        <v>87.82581168831169</v>
      </c>
      <c r="H43" s="71">
        <v>108.42159025905042</v>
      </c>
      <c r="I43" s="72">
        <v>92.26312899018329</v>
      </c>
      <c r="J43" s="72">
        <v>63.12483822797412</v>
      </c>
      <c r="K43" s="72">
        <v>62.9</v>
      </c>
      <c r="L43" s="72">
        <v>101</v>
      </c>
      <c r="M43" s="72">
        <v>147.61</v>
      </c>
    </row>
    <row r="44" spans="1:13" s="121" customFormat="1" ht="15" customHeight="1">
      <c r="A44" s="151" t="s">
        <v>33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</row>
    <row r="45" spans="1:13" ht="12.75" customHeight="1">
      <c r="A45" s="166" t="s">
        <v>27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2"/>
    </row>
    <row r="46" spans="1:13" ht="13.5">
      <c r="A46" s="4"/>
      <c r="B46" s="4"/>
      <c r="C46" s="5"/>
      <c r="D46" s="5"/>
      <c r="E46" s="5"/>
      <c r="F46" s="5"/>
      <c r="G46" s="5"/>
      <c r="H46" s="5"/>
      <c r="I46" s="3"/>
      <c r="J46" s="3"/>
      <c r="K46" s="3"/>
      <c r="L46" s="3"/>
      <c r="M46" s="3"/>
    </row>
    <row r="47" spans="1:13" ht="13.5">
      <c r="A47" s="4"/>
      <c r="B47" s="4"/>
      <c r="C47" s="5"/>
      <c r="D47" s="5"/>
      <c r="E47" s="5"/>
      <c r="F47" s="5"/>
      <c r="G47" s="5"/>
      <c r="H47" s="5"/>
      <c r="I47" s="3"/>
      <c r="J47" s="3"/>
      <c r="K47" s="3"/>
      <c r="L47" s="3"/>
      <c r="M47" s="3"/>
    </row>
    <row r="48" spans="1:13" ht="13.5">
      <c r="A48" s="4"/>
      <c r="B48" s="4"/>
      <c r="C48" s="5"/>
      <c r="D48" s="5"/>
      <c r="E48" s="5"/>
      <c r="F48" s="5"/>
      <c r="G48" s="5"/>
      <c r="H48" s="5"/>
      <c r="I48" s="3"/>
      <c r="J48" s="3"/>
      <c r="K48" s="3"/>
      <c r="L48" s="3"/>
      <c r="M48" s="3"/>
    </row>
    <row r="49" spans="1:13" ht="13.5">
      <c r="A49" s="4"/>
      <c r="B49" s="4"/>
      <c r="C49" s="5"/>
      <c r="D49" s="5"/>
      <c r="E49" s="5"/>
      <c r="F49" s="5"/>
      <c r="G49" s="5"/>
      <c r="H49" s="5"/>
      <c r="I49" s="3"/>
      <c r="J49" s="3"/>
      <c r="K49" s="3"/>
      <c r="L49" s="3"/>
      <c r="M49" s="3"/>
    </row>
    <row r="50" spans="1:13" ht="13.5">
      <c r="A50" s="4"/>
      <c r="B50" s="4"/>
      <c r="C50" s="5"/>
      <c r="D50" s="5"/>
      <c r="E50" s="5"/>
      <c r="F50" s="5"/>
      <c r="G50" s="5"/>
      <c r="H50" s="5"/>
      <c r="I50" s="3"/>
      <c r="J50" s="3"/>
      <c r="K50" s="3"/>
      <c r="L50" s="3"/>
      <c r="M50" s="3"/>
    </row>
    <row r="51" spans="1:13" ht="13.5">
      <c r="A51" s="4"/>
      <c r="B51" s="4"/>
      <c r="C51" s="5"/>
      <c r="D51" s="5"/>
      <c r="E51" s="5"/>
      <c r="F51" s="5"/>
      <c r="G51" s="5"/>
      <c r="H51" s="5"/>
      <c r="I51" s="3"/>
      <c r="J51" s="3"/>
      <c r="K51" s="3"/>
      <c r="L51" s="3"/>
      <c r="M51" s="3"/>
    </row>
    <row r="52" spans="1:13" ht="13.5">
      <c r="A52" s="4"/>
      <c r="B52" s="4"/>
      <c r="C52" s="5"/>
      <c r="D52" s="5"/>
      <c r="E52" s="5"/>
      <c r="F52" s="5"/>
      <c r="G52" s="5"/>
      <c r="H52" s="5"/>
      <c r="I52" s="3"/>
      <c r="J52" s="3"/>
      <c r="K52" s="3"/>
      <c r="L52" s="3"/>
      <c r="M52" s="3"/>
    </row>
    <row r="53" spans="1:13" ht="13.5">
      <c r="A53" s="4"/>
      <c r="B53" s="4"/>
      <c r="C53" s="5"/>
      <c r="D53" s="5"/>
      <c r="E53" s="5"/>
      <c r="F53" s="5"/>
      <c r="G53" s="5"/>
      <c r="H53" s="5"/>
      <c r="I53" s="3"/>
      <c r="J53" s="3"/>
      <c r="K53" s="3"/>
      <c r="L53" s="3"/>
      <c r="M53" s="3"/>
    </row>
    <row r="54" spans="1:13" ht="13.5">
      <c r="A54" s="4"/>
      <c r="B54" s="4"/>
      <c r="C54" s="5"/>
      <c r="D54" s="5"/>
      <c r="E54" s="5"/>
      <c r="F54" s="5"/>
      <c r="G54" s="5"/>
      <c r="H54" s="5"/>
      <c r="I54" s="3"/>
      <c r="J54" s="3"/>
      <c r="K54" s="3"/>
      <c r="L54" s="3"/>
      <c r="M54" s="3"/>
    </row>
    <row r="55" spans="1:13" ht="13.5">
      <c r="A55" s="4"/>
      <c r="B55" s="4"/>
      <c r="C55" s="5"/>
      <c r="D55" s="5"/>
      <c r="E55" s="5"/>
      <c r="F55" s="5"/>
      <c r="G55" s="5"/>
      <c r="H55" s="5"/>
      <c r="I55" s="3"/>
      <c r="J55" s="3"/>
      <c r="K55" s="3"/>
      <c r="L55" s="3"/>
      <c r="M55" s="3"/>
    </row>
    <row r="56" spans="1:13" ht="13.5">
      <c r="A56" s="4"/>
      <c r="B56" s="4"/>
      <c r="C56" s="5"/>
      <c r="D56" s="5"/>
      <c r="E56" s="5"/>
      <c r="F56" s="5"/>
      <c r="G56" s="5"/>
      <c r="H56" s="5"/>
      <c r="I56" s="3"/>
      <c r="J56" s="3"/>
      <c r="K56" s="3"/>
      <c r="L56" s="3"/>
      <c r="M56" s="3"/>
    </row>
    <row r="57" spans="1:13" ht="13.5">
      <c r="A57" s="4"/>
      <c r="B57" s="4"/>
      <c r="C57" s="5"/>
      <c r="D57" s="5"/>
      <c r="E57" s="5"/>
      <c r="F57" s="5"/>
      <c r="G57" s="5"/>
      <c r="H57" s="5"/>
      <c r="I57" s="3"/>
      <c r="J57" s="3"/>
      <c r="K57" s="3"/>
      <c r="L57" s="3"/>
      <c r="M57" s="3"/>
    </row>
  </sheetData>
  <sheetProtection/>
  <mergeCells count="38">
    <mergeCell ref="A2:M2"/>
    <mergeCell ref="C3:M3"/>
    <mergeCell ref="A9:M9"/>
    <mergeCell ref="C10:M10"/>
    <mergeCell ref="A16:M16"/>
    <mergeCell ref="C17:M17"/>
    <mergeCell ref="B3:B4"/>
    <mergeCell ref="A3:A4"/>
    <mergeCell ref="B10:B11"/>
    <mergeCell ref="A10:A11"/>
    <mergeCell ref="A45:L45"/>
    <mergeCell ref="A38:A39"/>
    <mergeCell ref="B38:B39"/>
    <mergeCell ref="A40:A42"/>
    <mergeCell ref="A43:B43"/>
    <mergeCell ref="B31:B32"/>
    <mergeCell ref="A37:M37"/>
    <mergeCell ref="C38:M38"/>
    <mergeCell ref="C31:M31"/>
    <mergeCell ref="A33:A35"/>
    <mergeCell ref="A17:A18"/>
    <mergeCell ref="A31:A32"/>
    <mergeCell ref="A19:A21"/>
    <mergeCell ref="A26:A28"/>
    <mergeCell ref="A29:B29"/>
    <mergeCell ref="B17:B18"/>
    <mergeCell ref="A30:M30"/>
    <mergeCell ref="C24:M24"/>
    <mergeCell ref="A44:M44"/>
    <mergeCell ref="A5:A7"/>
    <mergeCell ref="A8:B8"/>
    <mergeCell ref="A12:A14"/>
    <mergeCell ref="A15:B15"/>
    <mergeCell ref="A24:A25"/>
    <mergeCell ref="B24:B25"/>
    <mergeCell ref="A22:B22"/>
    <mergeCell ref="A23:M23"/>
    <mergeCell ref="A36:B36"/>
  </mergeCells>
  <printOptions horizontalCentered="1" verticalCentered="1"/>
  <pageMargins left="0" right="0" top="0" bottom="0" header="0" footer="0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L60" sqref="L60"/>
    </sheetView>
  </sheetViews>
  <sheetFormatPr defaultColWidth="9.140625" defaultRowHeight="12.75"/>
  <cols>
    <col min="1" max="1" width="7.7109375" style="0" customWidth="1"/>
    <col min="2" max="2" width="34.421875" style="0" customWidth="1"/>
    <col min="3" max="8" width="10.7109375" style="0" customWidth="1"/>
  </cols>
  <sheetData>
    <row r="1" spans="1:13" ht="13.5">
      <c r="A1" s="50"/>
      <c r="B1" s="50"/>
      <c r="C1" s="50"/>
      <c r="D1" s="50"/>
      <c r="E1" s="50"/>
      <c r="F1" s="50"/>
      <c r="G1" s="50"/>
      <c r="H1" s="50"/>
      <c r="I1" s="74"/>
      <c r="J1" s="74"/>
      <c r="K1" s="74"/>
      <c r="L1" s="74"/>
      <c r="M1" s="74" t="s">
        <v>23</v>
      </c>
    </row>
    <row r="2" spans="1:13" ht="15" customHeight="1">
      <c r="A2" s="160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2" customHeight="1">
      <c r="A3" s="156" t="s">
        <v>1</v>
      </c>
      <c r="B3" s="158" t="s">
        <v>21</v>
      </c>
      <c r="C3" s="175" t="s">
        <v>15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3.5">
      <c r="A4" s="157"/>
      <c r="B4" s="159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51">
        <v>2013</v>
      </c>
      <c r="J4" s="51">
        <v>2014</v>
      </c>
      <c r="K4" s="51">
        <v>2015</v>
      </c>
      <c r="L4" s="51">
        <v>2016</v>
      </c>
      <c r="M4" s="51">
        <v>2017</v>
      </c>
    </row>
    <row r="5" spans="1:13" ht="12.75">
      <c r="A5" s="152">
        <v>1</v>
      </c>
      <c r="B5" s="12" t="s">
        <v>4</v>
      </c>
      <c r="C5" s="15"/>
      <c r="D5" s="14"/>
      <c r="E5" s="14">
        <v>13</v>
      </c>
      <c r="F5" s="14">
        <v>29</v>
      </c>
      <c r="G5" s="14">
        <v>5</v>
      </c>
      <c r="H5" s="14">
        <v>5</v>
      </c>
      <c r="I5" s="67">
        <v>24</v>
      </c>
      <c r="J5" s="67">
        <v>6</v>
      </c>
      <c r="K5" s="67">
        <v>20</v>
      </c>
      <c r="L5" s="67">
        <v>16</v>
      </c>
      <c r="M5" s="67">
        <v>16</v>
      </c>
    </row>
    <row r="6" spans="1:13" ht="12.75">
      <c r="A6" s="152"/>
      <c r="B6" s="9" t="s">
        <v>8</v>
      </c>
      <c r="C6" s="26"/>
      <c r="D6" s="11"/>
      <c r="E6" s="11">
        <v>2</v>
      </c>
      <c r="F6" s="11">
        <v>1</v>
      </c>
      <c r="G6" s="11">
        <v>20</v>
      </c>
      <c r="H6" s="11">
        <v>68</v>
      </c>
      <c r="I6" s="61">
        <v>240</v>
      </c>
      <c r="J6" s="61">
        <v>159</v>
      </c>
      <c r="K6" s="61">
        <v>79</v>
      </c>
      <c r="L6" s="61">
        <v>4</v>
      </c>
      <c r="M6" s="61">
        <v>207</v>
      </c>
    </row>
    <row r="7" spans="1:13" ht="12.75">
      <c r="A7" s="152"/>
      <c r="B7" s="9" t="s">
        <v>9</v>
      </c>
      <c r="C7" s="10">
        <v>150</v>
      </c>
      <c r="D7" s="11">
        <v>256</v>
      </c>
      <c r="E7" s="11">
        <v>277</v>
      </c>
      <c r="F7" s="11">
        <v>277</v>
      </c>
      <c r="G7" s="11">
        <v>40</v>
      </c>
      <c r="H7" s="11">
        <v>125</v>
      </c>
      <c r="I7" s="61">
        <v>152</v>
      </c>
      <c r="J7" s="61">
        <v>45</v>
      </c>
      <c r="K7" s="61">
        <v>36</v>
      </c>
      <c r="L7" s="61">
        <v>23</v>
      </c>
      <c r="M7" s="61">
        <v>176</v>
      </c>
    </row>
    <row r="8" spans="1:13" ht="12.75">
      <c r="A8" s="152"/>
      <c r="B8" s="9" t="s">
        <v>5</v>
      </c>
      <c r="C8" s="10">
        <v>3</v>
      </c>
      <c r="D8" s="11">
        <v>160</v>
      </c>
      <c r="E8" s="11">
        <v>152</v>
      </c>
      <c r="F8" s="11">
        <v>133</v>
      </c>
      <c r="G8" s="11">
        <v>106</v>
      </c>
      <c r="H8" s="11">
        <v>82</v>
      </c>
      <c r="I8" s="61">
        <v>91</v>
      </c>
      <c r="J8" s="61">
        <v>80</v>
      </c>
      <c r="K8" s="61">
        <v>77</v>
      </c>
      <c r="L8" s="61">
        <v>55</v>
      </c>
      <c r="M8" s="61">
        <v>55</v>
      </c>
    </row>
    <row r="9" spans="1:13" ht="12.75">
      <c r="A9" s="169"/>
      <c r="B9" s="111" t="s">
        <v>32</v>
      </c>
      <c r="C9" s="112"/>
      <c r="D9" s="113"/>
      <c r="E9" s="113"/>
      <c r="F9" s="113"/>
      <c r="G9" s="113"/>
      <c r="H9" s="113"/>
      <c r="I9" s="114"/>
      <c r="J9" s="114"/>
      <c r="K9" s="114"/>
      <c r="L9" s="114"/>
      <c r="M9" s="114">
        <v>0</v>
      </c>
    </row>
    <row r="10" spans="1:13" ht="13.5" thickBot="1">
      <c r="A10" s="153"/>
      <c r="B10" s="27" t="s">
        <v>10</v>
      </c>
      <c r="C10" s="28">
        <v>764</v>
      </c>
      <c r="D10" s="29">
        <v>38</v>
      </c>
      <c r="E10" s="29">
        <v>96</v>
      </c>
      <c r="F10" s="29">
        <v>183</v>
      </c>
      <c r="G10" s="29">
        <v>136</v>
      </c>
      <c r="H10" s="29">
        <v>386</v>
      </c>
      <c r="I10" s="29">
        <v>332</v>
      </c>
      <c r="J10" s="29">
        <v>278</v>
      </c>
      <c r="K10" s="29">
        <v>244</v>
      </c>
      <c r="L10" s="29">
        <v>312</v>
      </c>
      <c r="M10" s="29">
        <v>285</v>
      </c>
    </row>
    <row r="11" spans="1:13" ht="15" thickBot="1" thickTop="1">
      <c r="A11" s="155" t="s">
        <v>6</v>
      </c>
      <c r="B11" s="155"/>
      <c r="C11" s="8">
        <f aca="true" t="shared" si="0" ref="C11:I11">SUM(C5:C10)</f>
        <v>917</v>
      </c>
      <c r="D11" s="8">
        <f t="shared" si="0"/>
        <v>454</v>
      </c>
      <c r="E11" s="8">
        <f t="shared" si="0"/>
        <v>540</v>
      </c>
      <c r="F11" s="8">
        <f t="shared" si="0"/>
        <v>623</v>
      </c>
      <c r="G11" s="8">
        <f t="shared" si="0"/>
        <v>307</v>
      </c>
      <c r="H11" s="8">
        <f t="shared" si="0"/>
        <v>666</v>
      </c>
      <c r="I11" s="54">
        <f t="shared" si="0"/>
        <v>839</v>
      </c>
      <c r="J11" s="54">
        <f>SUM(J5:J10)</f>
        <v>568</v>
      </c>
      <c r="K11" s="54">
        <f>SUM(K5:K10)</f>
        <v>456</v>
      </c>
      <c r="L11" s="54">
        <f>SUM(L5:L10)</f>
        <v>410</v>
      </c>
      <c r="M11" s="54">
        <f>SUM(M5:M10)</f>
        <v>739</v>
      </c>
    </row>
    <row r="12" spans="1:13" ht="14.25" customHeight="1">
      <c r="A12" s="160" t="s">
        <v>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12" customHeight="1">
      <c r="A13" s="156" t="s">
        <v>1</v>
      </c>
      <c r="B13" s="158" t="s">
        <v>21</v>
      </c>
      <c r="C13" s="163" t="s">
        <v>19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 ht="13.5">
      <c r="A14" s="157"/>
      <c r="B14" s="159"/>
      <c r="C14" s="7">
        <v>2007</v>
      </c>
      <c r="D14" s="7">
        <v>2008</v>
      </c>
      <c r="E14" s="7">
        <v>2009</v>
      </c>
      <c r="F14" s="7">
        <v>2010</v>
      </c>
      <c r="G14" s="7">
        <v>2011</v>
      </c>
      <c r="H14" s="7">
        <v>2012</v>
      </c>
      <c r="I14" s="51">
        <v>2013</v>
      </c>
      <c r="J14" s="51">
        <v>2014</v>
      </c>
      <c r="K14" s="51">
        <v>2015</v>
      </c>
      <c r="L14" s="51">
        <v>2016</v>
      </c>
      <c r="M14" s="51">
        <v>2017</v>
      </c>
    </row>
    <row r="15" spans="1:13" ht="12.75">
      <c r="A15" s="152">
        <v>2</v>
      </c>
      <c r="B15" s="12" t="s">
        <v>4</v>
      </c>
      <c r="C15" s="15"/>
      <c r="D15" s="14"/>
      <c r="E15" s="14">
        <v>90</v>
      </c>
      <c r="F15" s="14">
        <v>77</v>
      </c>
      <c r="G15" s="14">
        <v>249</v>
      </c>
      <c r="H15" s="14">
        <v>384</v>
      </c>
      <c r="I15" s="67">
        <v>226</v>
      </c>
      <c r="J15" s="67">
        <v>132</v>
      </c>
      <c r="K15" s="67">
        <v>111</v>
      </c>
      <c r="L15" s="67">
        <v>104</v>
      </c>
      <c r="M15" s="67">
        <v>34</v>
      </c>
    </row>
    <row r="16" spans="1:13" ht="12.75">
      <c r="A16" s="152"/>
      <c r="B16" s="9" t="s">
        <v>8</v>
      </c>
      <c r="C16" s="10"/>
      <c r="D16" s="11"/>
      <c r="E16" s="11">
        <v>78</v>
      </c>
      <c r="F16" s="11">
        <v>124</v>
      </c>
      <c r="G16" s="11">
        <v>386</v>
      </c>
      <c r="H16" s="11">
        <v>294</v>
      </c>
      <c r="I16" s="61">
        <v>894</v>
      </c>
      <c r="J16" s="61">
        <v>1539</v>
      </c>
      <c r="K16" s="61">
        <v>1059</v>
      </c>
      <c r="L16" s="61">
        <v>652</v>
      </c>
      <c r="M16" s="61">
        <v>1976</v>
      </c>
    </row>
    <row r="17" spans="1:13" ht="12.75">
      <c r="A17" s="152"/>
      <c r="B17" s="9" t="s">
        <v>9</v>
      </c>
      <c r="C17" s="10">
        <v>95</v>
      </c>
      <c r="D17" s="11">
        <v>255</v>
      </c>
      <c r="E17" s="11">
        <v>207</v>
      </c>
      <c r="F17" s="11">
        <v>220</v>
      </c>
      <c r="G17" s="11">
        <v>168</v>
      </c>
      <c r="H17" s="11">
        <v>13</v>
      </c>
      <c r="I17" s="61">
        <v>77</v>
      </c>
      <c r="J17" s="61">
        <v>91</v>
      </c>
      <c r="K17" s="61">
        <v>65</v>
      </c>
      <c r="L17" s="61">
        <v>55</v>
      </c>
      <c r="M17" s="61">
        <v>173</v>
      </c>
    </row>
    <row r="18" spans="1:13" ht="12.75">
      <c r="A18" s="152"/>
      <c r="B18" s="9" t="s">
        <v>5</v>
      </c>
      <c r="C18" s="10">
        <v>216</v>
      </c>
      <c r="D18" s="11">
        <v>427</v>
      </c>
      <c r="E18" s="11">
        <v>382</v>
      </c>
      <c r="F18" s="11">
        <v>397</v>
      </c>
      <c r="G18" s="11">
        <v>162</v>
      </c>
      <c r="H18" s="11">
        <v>356</v>
      </c>
      <c r="I18" s="61">
        <v>272</v>
      </c>
      <c r="J18" s="61">
        <v>188</v>
      </c>
      <c r="K18" s="61">
        <v>225</v>
      </c>
      <c r="L18" s="61">
        <v>198</v>
      </c>
      <c r="M18" s="61">
        <v>158</v>
      </c>
    </row>
    <row r="19" spans="1:13" ht="12.75">
      <c r="A19" s="169"/>
      <c r="B19" s="111" t="s">
        <v>32</v>
      </c>
      <c r="C19" s="112"/>
      <c r="D19" s="113"/>
      <c r="E19" s="113"/>
      <c r="F19" s="113"/>
      <c r="G19" s="113"/>
      <c r="H19" s="113"/>
      <c r="I19" s="114"/>
      <c r="J19" s="114"/>
      <c r="K19" s="114"/>
      <c r="L19" s="114"/>
      <c r="M19" s="114">
        <v>4</v>
      </c>
    </row>
    <row r="20" spans="1:13" ht="13.5" thickBot="1">
      <c r="A20" s="153"/>
      <c r="B20" s="27" t="s">
        <v>10</v>
      </c>
      <c r="C20" s="28">
        <v>604</v>
      </c>
      <c r="D20" s="29">
        <v>1215</v>
      </c>
      <c r="E20" s="29">
        <v>1221</v>
      </c>
      <c r="F20" s="29">
        <v>1116</v>
      </c>
      <c r="G20" s="29">
        <v>1125</v>
      </c>
      <c r="H20" s="29">
        <v>858</v>
      </c>
      <c r="I20" s="29">
        <v>1113</v>
      </c>
      <c r="J20" s="29">
        <v>958</v>
      </c>
      <c r="K20" s="29">
        <v>953</v>
      </c>
      <c r="L20" s="29">
        <v>952</v>
      </c>
      <c r="M20" s="29">
        <v>1101</v>
      </c>
    </row>
    <row r="21" spans="1:13" ht="15" thickBot="1" thickTop="1">
      <c r="A21" s="155" t="s">
        <v>6</v>
      </c>
      <c r="B21" s="155"/>
      <c r="C21" s="8">
        <f aca="true" t="shared" si="1" ref="C21:I21">SUM(C15:C20)</f>
        <v>915</v>
      </c>
      <c r="D21" s="8">
        <f t="shared" si="1"/>
        <v>1897</v>
      </c>
      <c r="E21" s="8">
        <f t="shared" si="1"/>
        <v>1978</v>
      </c>
      <c r="F21" s="8">
        <f t="shared" si="1"/>
        <v>1934</v>
      </c>
      <c r="G21" s="8">
        <f t="shared" si="1"/>
        <v>2090</v>
      </c>
      <c r="H21" s="8">
        <f t="shared" si="1"/>
        <v>1905</v>
      </c>
      <c r="I21" s="54">
        <f t="shared" si="1"/>
        <v>2582</v>
      </c>
      <c r="J21" s="54">
        <f>SUM(J15:J20)</f>
        <v>2908</v>
      </c>
      <c r="K21" s="54">
        <f>SUM(K15:K20)</f>
        <v>2413</v>
      </c>
      <c r="L21" s="54">
        <f>SUM(L15:L20)</f>
        <v>1961</v>
      </c>
      <c r="M21" s="54">
        <f>SUM(M15:M20)</f>
        <v>3446</v>
      </c>
    </row>
    <row r="22" spans="1:13" ht="15" customHeight="1">
      <c r="A22" s="160" t="s">
        <v>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</row>
    <row r="23" spans="1:13" ht="11.25" customHeight="1">
      <c r="A23" s="156" t="s">
        <v>1</v>
      </c>
      <c r="B23" s="158" t="s">
        <v>21</v>
      </c>
      <c r="C23" s="163" t="s">
        <v>20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</row>
    <row r="24" spans="1:13" ht="13.5">
      <c r="A24" s="157"/>
      <c r="B24" s="159"/>
      <c r="C24" s="7">
        <v>2007</v>
      </c>
      <c r="D24" s="7">
        <v>2008</v>
      </c>
      <c r="E24" s="7">
        <v>2009</v>
      </c>
      <c r="F24" s="7">
        <v>2010</v>
      </c>
      <c r="G24" s="7">
        <v>2011</v>
      </c>
      <c r="H24" s="7">
        <v>2012</v>
      </c>
      <c r="I24" s="51">
        <v>2013</v>
      </c>
      <c r="J24" s="51">
        <v>2014</v>
      </c>
      <c r="K24" s="51">
        <v>2015</v>
      </c>
      <c r="L24" s="51">
        <v>2016</v>
      </c>
      <c r="M24" s="51">
        <v>2017</v>
      </c>
    </row>
    <row r="25" spans="1:13" ht="12.75">
      <c r="A25" s="152">
        <v>3</v>
      </c>
      <c r="B25" s="12" t="s">
        <v>4</v>
      </c>
      <c r="C25" s="15"/>
      <c r="D25" s="14"/>
      <c r="E25" s="14">
        <v>103</v>
      </c>
      <c r="F25" s="14">
        <v>99</v>
      </c>
      <c r="G25" s="14">
        <v>249</v>
      </c>
      <c r="H25" s="14">
        <v>389</v>
      </c>
      <c r="I25" s="67">
        <v>369</v>
      </c>
      <c r="J25" s="67">
        <v>668</v>
      </c>
      <c r="K25" s="67">
        <v>677</v>
      </c>
      <c r="L25" s="67">
        <v>524</v>
      </c>
      <c r="M25" s="67">
        <v>254</v>
      </c>
    </row>
    <row r="26" spans="1:13" ht="12.75">
      <c r="A26" s="152"/>
      <c r="B26" s="9" t="s">
        <v>8</v>
      </c>
      <c r="C26" s="26"/>
      <c r="D26" s="11"/>
      <c r="E26" s="11">
        <v>215</v>
      </c>
      <c r="F26" s="11">
        <v>427</v>
      </c>
      <c r="G26" s="11">
        <v>452</v>
      </c>
      <c r="H26" s="11">
        <v>384</v>
      </c>
      <c r="I26" s="61">
        <v>1580</v>
      </c>
      <c r="J26" s="61">
        <v>2193</v>
      </c>
      <c r="K26" s="61">
        <v>2332</v>
      </c>
      <c r="L26" s="61">
        <v>1091</v>
      </c>
      <c r="M26" s="61">
        <v>2516</v>
      </c>
    </row>
    <row r="27" spans="1:13" ht="12.75">
      <c r="A27" s="152"/>
      <c r="B27" s="9" t="s">
        <v>9</v>
      </c>
      <c r="C27" s="10">
        <v>170</v>
      </c>
      <c r="D27" s="11">
        <v>472</v>
      </c>
      <c r="E27" s="11">
        <v>602</v>
      </c>
      <c r="F27" s="11">
        <v>982</v>
      </c>
      <c r="G27" s="11">
        <v>644</v>
      </c>
      <c r="H27" s="11">
        <v>988</v>
      </c>
      <c r="I27" s="61">
        <v>984</v>
      </c>
      <c r="J27" s="61">
        <v>765</v>
      </c>
      <c r="K27" s="61">
        <v>681</v>
      </c>
      <c r="L27" s="61">
        <v>830</v>
      </c>
      <c r="M27" s="61">
        <v>1100</v>
      </c>
    </row>
    <row r="28" spans="1:13" ht="12.75">
      <c r="A28" s="152"/>
      <c r="B28" s="9" t="s">
        <v>5</v>
      </c>
      <c r="C28" s="10">
        <v>497</v>
      </c>
      <c r="D28" s="11">
        <v>1346</v>
      </c>
      <c r="E28" s="11">
        <v>1545</v>
      </c>
      <c r="F28" s="11">
        <v>1550</v>
      </c>
      <c r="G28" s="11">
        <v>1237</v>
      </c>
      <c r="H28" s="11">
        <v>2521</v>
      </c>
      <c r="I28" s="61">
        <v>1713</v>
      </c>
      <c r="J28" s="61">
        <v>2154</v>
      </c>
      <c r="K28" s="61">
        <v>2135</v>
      </c>
      <c r="L28" s="61">
        <v>2145</v>
      </c>
      <c r="M28" s="61">
        <v>1856</v>
      </c>
    </row>
    <row r="29" spans="1:13" ht="12.75">
      <c r="A29" s="169"/>
      <c r="B29" s="111" t="s">
        <v>32</v>
      </c>
      <c r="C29" s="112"/>
      <c r="D29" s="113"/>
      <c r="E29" s="113"/>
      <c r="F29" s="113"/>
      <c r="G29" s="113"/>
      <c r="H29" s="113"/>
      <c r="I29" s="114"/>
      <c r="J29" s="114"/>
      <c r="K29" s="114"/>
      <c r="L29" s="114"/>
      <c r="M29" s="114">
        <v>4</v>
      </c>
    </row>
    <row r="30" spans="1:13" ht="13.5" thickBot="1">
      <c r="A30" s="153"/>
      <c r="B30" s="27" t="s">
        <v>10</v>
      </c>
      <c r="C30" s="28">
        <v>833</v>
      </c>
      <c r="D30" s="29">
        <v>1215</v>
      </c>
      <c r="E30" s="29">
        <v>1221</v>
      </c>
      <c r="F30" s="29">
        <v>1438</v>
      </c>
      <c r="G30" s="29">
        <v>1125</v>
      </c>
      <c r="H30" s="29">
        <v>858</v>
      </c>
      <c r="I30" s="29">
        <v>1360</v>
      </c>
      <c r="J30" s="29">
        <v>958</v>
      </c>
      <c r="K30" s="29">
        <v>953</v>
      </c>
      <c r="L30" s="29">
        <v>952</v>
      </c>
      <c r="M30" s="29">
        <v>1101</v>
      </c>
    </row>
    <row r="31" spans="1:13" ht="15" thickBot="1" thickTop="1">
      <c r="A31" s="155" t="s">
        <v>6</v>
      </c>
      <c r="B31" s="155"/>
      <c r="C31" s="8">
        <f aca="true" t="shared" si="2" ref="C31:I31">SUM(C25:C30)</f>
        <v>1500</v>
      </c>
      <c r="D31" s="8">
        <f t="shared" si="2"/>
        <v>3033</v>
      </c>
      <c r="E31" s="8">
        <f t="shared" si="2"/>
        <v>3686</v>
      </c>
      <c r="F31" s="8">
        <f t="shared" si="2"/>
        <v>4496</v>
      </c>
      <c r="G31" s="8">
        <f t="shared" si="2"/>
        <v>3707</v>
      </c>
      <c r="H31" s="8">
        <f t="shared" si="2"/>
        <v>5140</v>
      </c>
      <c r="I31" s="54">
        <f t="shared" si="2"/>
        <v>6006</v>
      </c>
      <c r="J31" s="54">
        <f>SUM(J25:J30)</f>
        <v>6738</v>
      </c>
      <c r="K31" s="54">
        <f>SUM(K25:K30)</f>
        <v>6778</v>
      </c>
      <c r="L31" s="54">
        <f>SUM(L25:L30)</f>
        <v>5542</v>
      </c>
      <c r="M31" s="54">
        <f>SUM(M25:M30)</f>
        <v>6831</v>
      </c>
    </row>
    <row r="32" spans="1:13" ht="14.25" customHeight="1">
      <c r="A32" s="160" t="s">
        <v>7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2"/>
    </row>
    <row r="33" spans="1:13" ht="11.25" customHeight="1">
      <c r="A33" s="156" t="s">
        <v>1</v>
      </c>
      <c r="B33" s="158" t="s">
        <v>21</v>
      </c>
      <c r="C33" s="163" t="s">
        <v>16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5"/>
    </row>
    <row r="34" spans="1:13" ht="13.5">
      <c r="A34" s="157"/>
      <c r="B34" s="159"/>
      <c r="C34" s="7">
        <v>2007</v>
      </c>
      <c r="D34" s="7">
        <v>2008</v>
      </c>
      <c r="E34" s="7">
        <v>2009</v>
      </c>
      <c r="F34" s="7">
        <v>2010</v>
      </c>
      <c r="G34" s="7">
        <v>2011</v>
      </c>
      <c r="H34" s="7">
        <v>2012</v>
      </c>
      <c r="I34" s="51">
        <v>2013</v>
      </c>
      <c r="J34" s="51">
        <v>2014</v>
      </c>
      <c r="K34" s="51">
        <v>2015</v>
      </c>
      <c r="L34" s="51">
        <v>2016</v>
      </c>
      <c r="M34" s="51">
        <v>2017</v>
      </c>
    </row>
    <row r="35" spans="1:13" ht="12.75">
      <c r="A35" s="152">
        <v>4</v>
      </c>
      <c r="B35" s="12" t="s">
        <v>4</v>
      </c>
      <c r="C35" s="15"/>
      <c r="D35" s="14"/>
      <c r="E35" s="14">
        <v>103</v>
      </c>
      <c r="F35" s="14">
        <v>92</v>
      </c>
      <c r="G35" s="14">
        <v>242</v>
      </c>
      <c r="H35" s="14">
        <v>418</v>
      </c>
      <c r="I35" s="67">
        <v>322</v>
      </c>
      <c r="J35" s="67">
        <v>152</v>
      </c>
      <c r="K35" s="67">
        <v>138</v>
      </c>
      <c r="L35" s="67">
        <v>129</v>
      </c>
      <c r="M35" s="67">
        <v>57</v>
      </c>
    </row>
    <row r="36" spans="1:13" ht="12.75">
      <c r="A36" s="152"/>
      <c r="B36" s="9" t="s">
        <v>8</v>
      </c>
      <c r="C36" s="26"/>
      <c r="D36" s="11"/>
      <c r="E36" s="11">
        <v>79</v>
      </c>
      <c r="F36" s="11">
        <v>125</v>
      </c>
      <c r="G36" s="11">
        <v>417</v>
      </c>
      <c r="H36" s="11">
        <v>388</v>
      </c>
      <c r="I36" s="61">
        <v>1099</v>
      </c>
      <c r="J36" s="61">
        <v>1460</v>
      </c>
      <c r="K36" s="61">
        <v>1076</v>
      </c>
      <c r="L36" s="61">
        <v>1240</v>
      </c>
      <c r="M36" s="61">
        <v>2218</v>
      </c>
    </row>
    <row r="37" spans="1:13" ht="12.75">
      <c r="A37" s="152"/>
      <c r="B37" s="9" t="s">
        <v>9</v>
      </c>
      <c r="C37" s="10">
        <v>111</v>
      </c>
      <c r="D37" s="11">
        <v>1</v>
      </c>
      <c r="E37" s="11">
        <v>7</v>
      </c>
      <c r="F37" s="11">
        <v>57</v>
      </c>
      <c r="G37" s="11">
        <v>63</v>
      </c>
      <c r="H37" s="11">
        <v>221</v>
      </c>
      <c r="I37" s="61">
        <v>301</v>
      </c>
      <c r="J37" s="61">
        <v>153</v>
      </c>
      <c r="K37" s="61">
        <v>102</v>
      </c>
      <c r="L37" s="61">
        <v>78</v>
      </c>
      <c r="M37" s="61">
        <v>388</v>
      </c>
    </row>
    <row r="38" spans="1:13" ht="12.75">
      <c r="A38" s="152"/>
      <c r="B38" s="9" t="s">
        <v>5</v>
      </c>
      <c r="C38" s="10">
        <v>1</v>
      </c>
      <c r="D38" s="11">
        <v>457</v>
      </c>
      <c r="E38" s="11">
        <v>441</v>
      </c>
      <c r="F38" s="11">
        <v>506</v>
      </c>
      <c r="G38" s="11">
        <v>235</v>
      </c>
      <c r="H38" s="11">
        <v>460</v>
      </c>
      <c r="I38" s="61">
        <v>393</v>
      </c>
      <c r="J38" s="61">
        <v>251</v>
      </c>
      <c r="K38" s="61">
        <v>305</v>
      </c>
      <c r="L38" s="61">
        <v>267</v>
      </c>
      <c r="M38" s="61">
        <v>204</v>
      </c>
    </row>
    <row r="39" spans="1:13" ht="12.75">
      <c r="A39" s="169"/>
      <c r="B39" s="111" t="s">
        <v>32</v>
      </c>
      <c r="C39" s="112"/>
      <c r="D39" s="113"/>
      <c r="E39" s="113"/>
      <c r="F39" s="113"/>
      <c r="G39" s="113"/>
      <c r="H39" s="113"/>
      <c r="I39" s="114"/>
      <c r="J39" s="114"/>
      <c r="K39" s="114"/>
      <c r="L39" s="114"/>
      <c r="M39" s="114">
        <v>3</v>
      </c>
    </row>
    <row r="40" spans="1:13" ht="13.5" thickBot="1">
      <c r="A40" s="153"/>
      <c r="B40" s="27" t="s">
        <v>10</v>
      </c>
      <c r="C40" s="28">
        <v>559</v>
      </c>
      <c r="D40" s="29">
        <v>1176</v>
      </c>
      <c r="E40" s="29">
        <v>1307</v>
      </c>
      <c r="F40" s="29">
        <v>1255</v>
      </c>
      <c r="G40" s="29">
        <v>1137</v>
      </c>
      <c r="H40" s="29">
        <v>1178</v>
      </c>
      <c r="I40" s="29">
        <v>1175</v>
      </c>
      <c r="J40" s="29">
        <v>1065</v>
      </c>
      <c r="K40" s="29">
        <v>1027</v>
      </c>
      <c r="L40" s="29">
        <v>1057</v>
      </c>
      <c r="M40" s="29">
        <v>1151</v>
      </c>
    </row>
    <row r="41" spans="1:13" ht="15" thickBot="1" thickTop="1">
      <c r="A41" s="155" t="s">
        <v>6</v>
      </c>
      <c r="B41" s="155"/>
      <c r="C41" s="8">
        <f aca="true" t="shared" si="3" ref="C41:I41">SUM(C35:C40)</f>
        <v>671</v>
      </c>
      <c r="D41" s="8">
        <f t="shared" si="3"/>
        <v>1634</v>
      </c>
      <c r="E41" s="8">
        <f t="shared" si="3"/>
        <v>1937</v>
      </c>
      <c r="F41" s="8">
        <f t="shared" si="3"/>
        <v>2035</v>
      </c>
      <c r="G41" s="8">
        <f t="shared" si="3"/>
        <v>2094</v>
      </c>
      <c r="H41" s="8">
        <f t="shared" si="3"/>
        <v>2665</v>
      </c>
      <c r="I41" s="54">
        <f t="shared" si="3"/>
        <v>3290</v>
      </c>
      <c r="J41" s="54">
        <f>SUM(J35:J40)</f>
        <v>3081</v>
      </c>
      <c r="K41" s="54">
        <f>SUM(K35:K40)</f>
        <v>2648</v>
      </c>
      <c r="L41" s="54">
        <f>SUM(L35:L40)</f>
        <v>2771</v>
      </c>
      <c r="M41" s="54">
        <f>SUM(M35:M40)</f>
        <v>4021</v>
      </c>
    </row>
    <row r="42" spans="1:13" ht="15.75" customHeight="1">
      <c r="A42" s="170" t="s">
        <v>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4"/>
    </row>
    <row r="43" spans="1:13" ht="12.75" customHeight="1">
      <c r="A43" s="156" t="s">
        <v>1</v>
      </c>
      <c r="B43" s="158" t="s">
        <v>21</v>
      </c>
      <c r="C43" s="175" t="s">
        <v>18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 ht="13.5">
      <c r="A44" s="157"/>
      <c r="B44" s="159"/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7">
        <v>2012</v>
      </c>
      <c r="I44" s="51">
        <v>2013</v>
      </c>
      <c r="J44" s="51">
        <v>2014</v>
      </c>
      <c r="K44" s="51">
        <v>2015</v>
      </c>
      <c r="L44" s="51">
        <v>2016</v>
      </c>
      <c r="M44" s="51">
        <v>2017</v>
      </c>
    </row>
    <row r="45" spans="1:13" ht="12.75">
      <c r="A45" s="152">
        <v>5</v>
      </c>
      <c r="B45" s="12" t="s">
        <v>4</v>
      </c>
      <c r="C45" s="21"/>
      <c r="D45" s="24"/>
      <c r="E45" s="17">
        <v>87.37864077669903</v>
      </c>
      <c r="F45" s="17">
        <v>77.77777777777779</v>
      </c>
      <c r="G45" s="17">
        <v>100</v>
      </c>
      <c r="H45" s="17">
        <v>98.7146529562982</v>
      </c>
      <c r="I45" s="62">
        <v>61.24661246612466</v>
      </c>
      <c r="J45" s="62">
        <v>19.760479041916167</v>
      </c>
      <c r="K45" s="62">
        <v>16.4</v>
      </c>
      <c r="L45" s="62">
        <v>19.84732824427481</v>
      </c>
      <c r="M45" s="62">
        <v>13.39</v>
      </c>
    </row>
    <row r="46" spans="1:13" ht="12.75">
      <c r="A46" s="152"/>
      <c r="B46" s="9" t="s">
        <v>8</v>
      </c>
      <c r="C46" s="23"/>
      <c r="D46" s="23"/>
      <c r="E46" s="20">
        <v>36.27906976744186</v>
      </c>
      <c r="F46" s="20">
        <v>29.039812646370024</v>
      </c>
      <c r="G46" s="20">
        <v>85.39823008849558</v>
      </c>
      <c r="H46" s="20">
        <v>76.5625</v>
      </c>
      <c r="I46" s="63">
        <v>56.58227848101266</v>
      </c>
      <c r="J46" s="63">
        <v>70.17783857729138</v>
      </c>
      <c r="K46" s="63">
        <v>45.41</v>
      </c>
      <c r="L46" s="63">
        <v>59.8</v>
      </c>
      <c r="M46" s="63">
        <v>78.54</v>
      </c>
    </row>
    <row r="47" spans="1:13" ht="12.75">
      <c r="A47" s="152"/>
      <c r="B47" s="9" t="s">
        <v>9</v>
      </c>
      <c r="C47" s="25">
        <v>55.88</v>
      </c>
      <c r="D47" s="19">
        <v>49.9</v>
      </c>
      <c r="E47" s="20">
        <v>34.38538205980066</v>
      </c>
      <c r="F47" s="20">
        <v>22.403258655804482</v>
      </c>
      <c r="G47" s="20">
        <v>26.08695652173913</v>
      </c>
      <c r="H47" s="20">
        <v>1.3157894736842104</v>
      </c>
      <c r="I47" s="63">
        <v>7.825203252032519</v>
      </c>
      <c r="J47" s="63">
        <v>11.895424836601306</v>
      </c>
      <c r="K47" s="63">
        <v>9.54</v>
      </c>
      <c r="L47" s="63">
        <v>6.626506024096386</v>
      </c>
      <c r="M47" s="63">
        <v>15.73</v>
      </c>
    </row>
    <row r="48" spans="1:13" ht="12.75">
      <c r="A48" s="152"/>
      <c r="B48" s="9" t="s">
        <v>5</v>
      </c>
      <c r="C48" s="25">
        <v>43.46</v>
      </c>
      <c r="D48" s="19">
        <v>72.7</v>
      </c>
      <c r="E48" s="20">
        <v>24.724919093851135</v>
      </c>
      <c r="F48" s="20">
        <v>25.61290322580645</v>
      </c>
      <c r="G48" s="20">
        <v>13.096200485044463</v>
      </c>
      <c r="H48" s="20">
        <v>14.12138040460135</v>
      </c>
      <c r="I48" s="63">
        <v>15.87857559836544</v>
      </c>
      <c r="J48" s="63">
        <v>8.72794800371402</v>
      </c>
      <c r="K48" s="63">
        <v>10.54</v>
      </c>
      <c r="L48" s="63">
        <v>9.230769230769232</v>
      </c>
      <c r="M48" s="63">
        <v>8.51</v>
      </c>
    </row>
    <row r="49" spans="1:13" ht="12.75">
      <c r="A49" s="172"/>
      <c r="B49" s="9" t="s">
        <v>32</v>
      </c>
      <c r="C49" s="25"/>
      <c r="D49" s="19"/>
      <c r="E49" s="20"/>
      <c r="F49" s="20"/>
      <c r="G49" s="20"/>
      <c r="H49" s="20"/>
      <c r="I49" s="63"/>
      <c r="J49" s="63"/>
      <c r="K49" s="63"/>
      <c r="L49" s="63"/>
      <c r="M49" s="63">
        <v>100</v>
      </c>
    </row>
    <row r="50" spans="1:13" ht="13.5" thickBot="1">
      <c r="A50" s="173"/>
      <c r="B50" s="44" t="s">
        <v>10</v>
      </c>
      <c r="C50" s="48">
        <v>72.51</v>
      </c>
      <c r="D50" s="49">
        <v>97</v>
      </c>
      <c r="E50" s="47">
        <v>100</v>
      </c>
      <c r="F50" s="47">
        <v>77.60778859527122</v>
      </c>
      <c r="G50" s="47">
        <v>100</v>
      </c>
      <c r="H50" s="47">
        <v>100</v>
      </c>
      <c r="I50" s="47">
        <v>81.83823529411765</v>
      </c>
      <c r="J50" s="47">
        <v>100</v>
      </c>
      <c r="K50" s="47">
        <v>100</v>
      </c>
      <c r="L50" s="47">
        <v>100</v>
      </c>
      <c r="M50" s="47">
        <v>100</v>
      </c>
    </row>
    <row r="51" spans="1:13" ht="15" thickBot="1" thickTop="1">
      <c r="A51" s="155" t="s">
        <v>6</v>
      </c>
      <c r="B51" s="155"/>
      <c r="C51" s="8">
        <v>61</v>
      </c>
      <c r="D51" s="31">
        <v>80.7</v>
      </c>
      <c r="E51" s="30">
        <v>53.662506782419975</v>
      </c>
      <c r="F51" s="30">
        <v>43.01601423487544</v>
      </c>
      <c r="G51" s="30">
        <v>56.37982195845698</v>
      </c>
      <c r="H51" s="30">
        <v>37.06225680933852</v>
      </c>
      <c r="I51" s="56">
        <v>42.99034299034299</v>
      </c>
      <c r="J51" s="56">
        <v>43.1582071831404</v>
      </c>
      <c r="K51" s="56">
        <v>35.6</v>
      </c>
      <c r="L51" s="56">
        <v>35.4</v>
      </c>
      <c r="M51" s="56">
        <f>M21/M31*100</f>
        <v>50.4464939247548</v>
      </c>
    </row>
    <row r="52" spans="1:13" ht="14.25" customHeight="1">
      <c r="A52" s="170" t="s">
        <v>7</v>
      </c>
      <c r="B52" s="171"/>
      <c r="C52" s="171"/>
      <c r="D52" s="171"/>
      <c r="E52" s="171"/>
      <c r="F52" s="171"/>
      <c r="G52" s="171"/>
      <c r="H52" s="171"/>
      <c r="I52" s="171"/>
      <c r="J52" s="50"/>
      <c r="K52" s="50"/>
      <c r="L52" s="50"/>
      <c r="M52" s="99"/>
    </row>
    <row r="53" spans="1:12" ht="12.75" customHeight="1">
      <c r="A53" s="156" t="s">
        <v>1</v>
      </c>
      <c r="B53" s="158" t="s">
        <v>21</v>
      </c>
      <c r="C53" s="163" t="s">
        <v>17</v>
      </c>
      <c r="D53" s="164"/>
      <c r="E53" s="164"/>
      <c r="F53" s="164"/>
      <c r="G53" s="164"/>
      <c r="H53" s="164"/>
      <c r="I53" s="164"/>
      <c r="J53" s="164"/>
      <c r="K53" s="164"/>
      <c r="L53" s="165"/>
    </row>
    <row r="54" spans="1:13" ht="13.5">
      <c r="A54" s="157"/>
      <c r="B54" s="159"/>
      <c r="C54" s="7">
        <v>2007</v>
      </c>
      <c r="D54" s="7">
        <v>2008</v>
      </c>
      <c r="E54" s="7">
        <v>2009</v>
      </c>
      <c r="F54" s="7">
        <v>2010</v>
      </c>
      <c r="G54" s="7">
        <v>2011</v>
      </c>
      <c r="H54" s="7">
        <v>2012</v>
      </c>
      <c r="I54" s="51">
        <v>2013</v>
      </c>
      <c r="J54" s="51">
        <v>2014</v>
      </c>
      <c r="K54" s="51">
        <v>2015</v>
      </c>
      <c r="L54" s="51">
        <v>2016</v>
      </c>
      <c r="M54" s="51">
        <v>2017</v>
      </c>
    </row>
    <row r="55" spans="1:13" ht="13.5">
      <c r="A55" s="152">
        <v>6</v>
      </c>
      <c r="B55" s="12" t="s">
        <v>4</v>
      </c>
      <c r="C55" s="21"/>
      <c r="D55" s="21"/>
      <c r="E55" s="17">
        <v>14.622222222222222</v>
      </c>
      <c r="F55" s="17">
        <v>12.844155844155845</v>
      </c>
      <c r="G55" s="17">
        <v>20.73895582329317</v>
      </c>
      <c r="H55" s="17">
        <v>7.924479166666667</v>
      </c>
      <c r="I55" s="75">
        <v>20.756637168141594</v>
      </c>
      <c r="J55" s="75">
        <v>25.492424242424242</v>
      </c>
      <c r="K55" s="75">
        <v>45.61</v>
      </c>
      <c r="L55" s="75">
        <v>82.53846153846153</v>
      </c>
      <c r="M55" s="75">
        <v>67.68</v>
      </c>
    </row>
    <row r="56" spans="1:13" ht="13.5">
      <c r="A56" s="152"/>
      <c r="B56" s="9" t="s">
        <v>8</v>
      </c>
      <c r="C56" s="22"/>
      <c r="D56" s="23"/>
      <c r="E56" s="20">
        <v>9.115384615384615</v>
      </c>
      <c r="F56" s="20">
        <v>13.67741935483871</v>
      </c>
      <c r="G56" s="20">
        <v>10.919689119170984</v>
      </c>
      <c r="H56" s="20">
        <v>25.12925170068027</v>
      </c>
      <c r="I56" s="76">
        <v>10.814317673378076</v>
      </c>
      <c r="J56" s="76">
        <v>19.236517218973358</v>
      </c>
      <c r="K56" s="76">
        <v>2.97</v>
      </c>
      <c r="L56" s="76">
        <v>2.39</v>
      </c>
      <c r="M56" s="76">
        <v>19</v>
      </c>
    </row>
    <row r="57" spans="1:13" ht="13.5">
      <c r="A57" s="152"/>
      <c r="B57" s="9" t="s">
        <v>9</v>
      </c>
      <c r="C57" s="10">
        <v>47.03</v>
      </c>
      <c r="D57" s="19">
        <v>33.5</v>
      </c>
      <c r="E57" s="20">
        <v>76.18357487922705</v>
      </c>
      <c r="F57" s="20">
        <v>89.12727272727273</v>
      </c>
      <c r="G57" s="20">
        <v>102.31547619047619</v>
      </c>
      <c r="H57" s="20">
        <v>92.23076923076923</v>
      </c>
      <c r="I57" s="76">
        <v>193.3116883116883</v>
      </c>
      <c r="J57" s="76">
        <v>123.36263736263736</v>
      </c>
      <c r="K57" s="76">
        <v>92.95</v>
      </c>
      <c r="L57" s="76">
        <v>63.89090909090909</v>
      </c>
      <c r="M57" s="76">
        <v>8.49</v>
      </c>
    </row>
    <row r="58" spans="1:13" ht="13.5">
      <c r="A58" s="152"/>
      <c r="B58" s="9" t="s">
        <v>5</v>
      </c>
      <c r="C58" s="10">
        <v>170.03</v>
      </c>
      <c r="D58" s="19">
        <v>138</v>
      </c>
      <c r="E58" s="20">
        <v>89.6020942408377</v>
      </c>
      <c r="F58" s="20">
        <v>92.35516372795969</v>
      </c>
      <c r="G58" s="20">
        <v>72.51234567901234</v>
      </c>
      <c r="H58" s="20">
        <v>87.91292134831461</v>
      </c>
      <c r="I58" s="76">
        <v>106.69117647058823</v>
      </c>
      <c r="J58" s="76">
        <v>109.8563829787234</v>
      </c>
      <c r="K58" s="76">
        <v>89.43</v>
      </c>
      <c r="L58" s="76">
        <v>79.04040404040404</v>
      </c>
      <c r="M58" s="76">
        <v>91.01</v>
      </c>
    </row>
    <row r="59" spans="1:13" ht="13.5">
      <c r="A59" s="169"/>
      <c r="B59" s="111" t="s">
        <v>32</v>
      </c>
      <c r="C59" s="112"/>
      <c r="D59" s="116"/>
      <c r="E59" s="20"/>
      <c r="F59" s="20"/>
      <c r="G59" s="20"/>
      <c r="H59" s="20"/>
      <c r="I59" s="120"/>
      <c r="J59" s="120"/>
      <c r="K59" s="120"/>
      <c r="L59" s="120"/>
      <c r="M59" s="120">
        <v>82</v>
      </c>
    </row>
    <row r="60" spans="1:13" ht="14.25" thickBot="1">
      <c r="A60" s="153"/>
      <c r="B60" s="27" t="s">
        <v>10</v>
      </c>
      <c r="C60" s="28">
        <v>47.06</v>
      </c>
      <c r="D60" s="33">
        <v>30.4</v>
      </c>
      <c r="E60" s="47">
        <v>20.025389025389025</v>
      </c>
      <c r="F60" s="47">
        <v>45.38620071684588</v>
      </c>
      <c r="G60" s="47">
        <v>37.900444444444446</v>
      </c>
      <c r="H60" s="47">
        <v>67.03962703962704</v>
      </c>
      <c r="I60" s="77">
        <v>83.49236298292902</v>
      </c>
      <c r="J60" s="77">
        <v>101.98956158663883</v>
      </c>
      <c r="K60" s="77">
        <v>107.04</v>
      </c>
      <c r="L60" s="77">
        <v>90.28466386554622</v>
      </c>
      <c r="M60" s="77">
        <v>76</v>
      </c>
    </row>
    <row r="61" spans="1:13" ht="14.25" thickTop="1">
      <c r="A61" s="167" t="s">
        <v>6</v>
      </c>
      <c r="B61" s="167"/>
      <c r="C61" s="71">
        <v>76.12</v>
      </c>
      <c r="D61" s="70">
        <v>55.1</v>
      </c>
      <c r="E61" s="71">
        <v>38.66329625884732</v>
      </c>
      <c r="F61" s="71">
        <v>56.67476732161324</v>
      </c>
      <c r="G61" s="71">
        <v>38.733492822966504</v>
      </c>
      <c r="H61" s="78">
        <v>52.728083989501314</v>
      </c>
      <c r="I61" s="79">
        <v>58.555770720371804</v>
      </c>
      <c r="J61" s="79">
        <v>55.899243466299865</v>
      </c>
      <c r="K61" s="79">
        <v>56.52</v>
      </c>
      <c r="L61" s="79">
        <v>58.778174400815914</v>
      </c>
      <c r="M61" s="79">
        <f>SUM(M55:M60)/6</f>
        <v>57.36333333333334</v>
      </c>
    </row>
    <row r="62" spans="1:12" ht="12.75" customHeight="1">
      <c r="A62" s="168" t="s">
        <v>28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  <row r="63" ht="12.75">
      <c r="A63" s="6"/>
    </row>
  </sheetData>
  <sheetProtection/>
  <mergeCells count="37">
    <mergeCell ref="A42:M42"/>
    <mergeCell ref="C43:M43"/>
    <mergeCell ref="A2:M2"/>
    <mergeCell ref="C3:M3"/>
    <mergeCell ref="A12:M12"/>
    <mergeCell ref="C13:M13"/>
    <mergeCell ref="A22:M22"/>
    <mergeCell ref="C23:M23"/>
    <mergeCell ref="A32:M32"/>
    <mergeCell ref="C33:M33"/>
    <mergeCell ref="A52:I52"/>
    <mergeCell ref="A61:B61"/>
    <mergeCell ref="A55:A60"/>
    <mergeCell ref="A45:A50"/>
    <mergeCell ref="A51:B51"/>
    <mergeCell ref="A53:A54"/>
    <mergeCell ref="B53:B54"/>
    <mergeCell ref="C53:L53"/>
    <mergeCell ref="A31:B31"/>
    <mergeCell ref="A33:A34"/>
    <mergeCell ref="A35:A40"/>
    <mergeCell ref="A3:A4"/>
    <mergeCell ref="B3:B4"/>
    <mergeCell ref="A41:B41"/>
    <mergeCell ref="B33:B34"/>
    <mergeCell ref="A13:A14"/>
    <mergeCell ref="B13:B14"/>
    <mergeCell ref="A62:L62"/>
    <mergeCell ref="A5:A10"/>
    <mergeCell ref="A11:B11"/>
    <mergeCell ref="A43:A44"/>
    <mergeCell ref="B43:B44"/>
    <mergeCell ref="A15:A20"/>
    <mergeCell ref="B23:B24"/>
    <mergeCell ref="A21:B21"/>
    <mergeCell ref="A23:A24"/>
    <mergeCell ref="A25:A30"/>
  </mergeCells>
  <printOptions horizontalCentered="1" verticalCentered="1"/>
  <pageMargins left="0" right="0" top="0" bottom="0" header="0" footer="0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100" zoomScalePageLayoutView="0" workbookViewId="0" topLeftCell="A25">
      <selection activeCell="O41" sqref="O41"/>
    </sheetView>
  </sheetViews>
  <sheetFormatPr defaultColWidth="9.140625" defaultRowHeight="12.75"/>
  <cols>
    <col min="1" max="1" width="6.00390625" style="0" customWidth="1"/>
    <col min="2" max="2" width="22.00390625" style="0" customWidth="1"/>
    <col min="3" max="8" width="10.7109375" style="0" customWidth="1"/>
  </cols>
  <sheetData>
    <row r="1" spans="11:13" ht="11.25" customHeight="1">
      <c r="K1" s="82"/>
      <c r="L1" s="82"/>
      <c r="M1" s="82" t="s">
        <v>26</v>
      </c>
    </row>
    <row r="2" spans="1:13" ht="14.25" customHeight="1">
      <c r="A2" s="160" t="s">
        <v>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2.75" customHeight="1">
      <c r="A3" s="156" t="s">
        <v>1</v>
      </c>
      <c r="B3" s="158" t="s">
        <v>21</v>
      </c>
      <c r="C3" s="163" t="s">
        <v>15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ht="13.5">
      <c r="A4" s="157"/>
      <c r="B4" s="159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51">
        <v>2013</v>
      </c>
      <c r="J4" s="51">
        <v>2014</v>
      </c>
      <c r="K4" s="51">
        <v>2015</v>
      </c>
      <c r="L4" s="51">
        <v>2016</v>
      </c>
      <c r="M4" s="51">
        <v>2017</v>
      </c>
    </row>
    <row r="5" spans="1:13" ht="12" customHeight="1">
      <c r="A5" s="177">
        <v>1</v>
      </c>
      <c r="B5" s="12" t="s">
        <v>4</v>
      </c>
      <c r="C5" s="13"/>
      <c r="D5" s="14"/>
      <c r="E5" s="36">
        <v>95</v>
      </c>
      <c r="F5" s="36">
        <v>23</v>
      </c>
      <c r="G5" s="36">
        <v>3</v>
      </c>
      <c r="H5" s="36">
        <v>3</v>
      </c>
      <c r="I5" s="52">
        <v>49</v>
      </c>
      <c r="J5" s="87">
        <v>48</v>
      </c>
      <c r="K5" s="91">
        <v>115</v>
      </c>
      <c r="L5" s="91">
        <v>48</v>
      </c>
      <c r="M5" s="91">
        <v>62</v>
      </c>
    </row>
    <row r="6" spans="1:13" ht="12" customHeight="1">
      <c r="A6" s="178"/>
      <c r="B6" s="9" t="s">
        <v>8</v>
      </c>
      <c r="C6" s="10"/>
      <c r="D6" s="11"/>
      <c r="E6" s="37">
        <v>51</v>
      </c>
      <c r="F6" s="37">
        <v>5</v>
      </c>
      <c r="G6" s="37">
        <v>0</v>
      </c>
      <c r="H6" s="37">
        <v>0</v>
      </c>
      <c r="I6" s="60">
        <v>0</v>
      </c>
      <c r="J6" s="88">
        <v>194</v>
      </c>
      <c r="K6" s="92">
        <v>294</v>
      </c>
      <c r="L6" s="92">
        <v>224</v>
      </c>
      <c r="M6" s="92">
        <v>11</v>
      </c>
    </row>
    <row r="7" spans="1:13" ht="12" customHeight="1">
      <c r="A7" s="178"/>
      <c r="B7" s="9" t="s">
        <v>9</v>
      </c>
      <c r="C7" s="10">
        <v>700</v>
      </c>
      <c r="D7" s="11">
        <v>961</v>
      </c>
      <c r="E7" s="37">
        <v>1095</v>
      </c>
      <c r="F7" s="37">
        <v>1347</v>
      </c>
      <c r="G7" s="37">
        <v>96</v>
      </c>
      <c r="H7" s="37">
        <v>132</v>
      </c>
      <c r="I7" s="37">
        <v>96</v>
      </c>
      <c r="J7" s="88">
        <v>71</v>
      </c>
      <c r="K7" s="92">
        <v>135</v>
      </c>
      <c r="L7" s="92">
        <v>204</v>
      </c>
      <c r="M7" s="92">
        <v>584</v>
      </c>
    </row>
    <row r="8" spans="1:13" ht="12" customHeight="1">
      <c r="A8" s="178"/>
      <c r="B8" s="9" t="s">
        <v>5</v>
      </c>
      <c r="C8" s="10">
        <v>3238</v>
      </c>
      <c r="D8" s="11">
        <v>863</v>
      </c>
      <c r="E8" s="11">
        <v>951</v>
      </c>
      <c r="F8" s="11">
        <v>717</v>
      </c>
      <c r="G8" s="11">
        <v>739</v>
      </c>
      <c r="H8" s="11">
        <v>710</v>
      </c>
      <c r="I8" s="11">
        <v>551</v>
      </c>
      <c r="J8" s="89">
        <v>638</v>
      </c>
      <c r="K8" s="93">
        <v>451</v>
      </c>
      <c r="L8" s="93">
        <v>653</v>
      </c>
      <c r="M8" s="93">
        <v>427</v>
      </c>
    </row>
    <row r="9" spans="1:13" ht="12" customHeight="1">
      <c r="A9" s="179"/>
      <c r="B9" s="111" t="s">
        <v>32</v>
      </c>
      <c r="C9" s="112"/>
      <c r="D9" s="113"/>
      <c r="E9" s="113"/>
      <c r="F9" s="113"/>
      <c r="G9" s="113"/>
      <c r="H9" s="113"/>
      <c r="I9" s="113"/>
      <c r="J9" s="89"/>
      <c r="K9" s="93"/>
      <c r="L9" s="93"/>
      <c r="M9" s="93">
        <v>1</v>
      </c>
    </row>
    <row r="10" spans="1:13" ht="12" customHeight="1" thickBot="1">
      <c r="A10" s="180"/>
      <c r="B10" s="27" t="s">
        <v>10</v>
      </c>
      <c r="C10" s="28">
        <v>3189</v>
      </c>
      <c r="D10" s="29">
        <v>387</v>
      </c>
      <c r="E10" s="29">
        <v>418</v>
      </c>
      <c r="F10" s="29">
        <v>266</v>
      </c>
      <c r="G10" s="29">
        <v>473</v>
      </c>
      <c r="H10" s="29">
        <v>143</v>
      </c>
      <c r="I10" s="29">
        <v>198</v>
      </c>
      <c r="J10" s="90">
        <v>254</v>
      </c>
      <c r="K10" s="94">
        <v>178</v>
      </c>
      <c r="L10" s="94">
        <v>410</v>
      </c>
      <c r="M10" s="94">
        <v>659</v>
      </c>
    </row>
    <row r="11" spans="1:13" ht="12" customHeight="1" thickTop="1">
      <c r="A11" s="181" t="s">
        <v>6</v>
      </c>
      <c r="B11" s="181"/>
      <c r="C11" s="103">
        <f aca="true" t="shared" si="0" ref="C11:I11">SUM(C5:C10)</f>
        <v>7127</v>
      </c>
      <c r="D11" s="103">
        <f t="shared" si="0"/>
        <v>2211</v>
      </c>
      <c r="E11" s="103">
        <f t="shared" si="0"/>
        <v>2610</v>
      </c>
      <c r="F11" s="103">
        <f t="shared" si="0"/>
        <v>2358</v>
      </c>
      <c r="G11" s="103">
        <f t="shared" si="0"/>
        <v>1311</v>
      </c>
      <c r="H11" s="103">
        <f t="shared" si="0"/>
        <v>988</v>
      </c>
      <c r="I11" s="103">
        <f t="shared" si="0"/>
        <v>894</v>
      </c>
      <c r="J11" s="103">
        <f>SUM(J5:J10)</f>
        <v>1205</v>
      </c>
      <c r="K11" s="103">
        <f>SUM(K5:K10)</f>
        <v>1173</v>
      </c>
      <c r="L11" s="103">
        <f>SUM(L5:L10)</f>
        <v>1539</v>
      </c>
      <c r="M11" s="103">
        <f>SUM(M5:M10)</f>
        <v>1744</v>
      </c>
    </row>
    <row r="12" spans="1:13" ht="15" customHeight="1">
      <c r="A12" s="160" t="s">
        <v>11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12" customHeight="1">
      <c r="A13" s="156" t="s">
        <v>1</v>
      </c>
      <c r="B13" s="158" t="s">
        <v>21</v>
      </c>
      <c r="C13" s="163" t="s">
        <v>19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5"/>
    </row>
    <row r="14" spans="1:13" ht="12" customHeight="1">
      <c r="A14" s="157"/>
      <c r="B14" s="159"/>
      <c r="C14" s="7">
        <v>2007</v>
      </c>
      <c r="D14" s="7">
        <v>2008</v>
      </c>
      <c r="E14" s="7">
        <v>2009</v>
      </c>
      <c r="F14" s="7">
        <v>2010</v>
      </c>
      <c r="G14" s="7">
        <v>2011</v>
      </c>
      <c r="H14" s="7">
        <v>2012</v>
      </c>
      <c r="I14" s="51">
        <v>2013</v>
      </c>
      <c r="J14" s="51">
        <v>2014</v>
      </c>
      <c r="K14" s="51">
        <v>2015</v>
      </c>
      <c r="L14" s="51">
        <v>2016</v>
      </c>
      <c r="M14" s="51">
        <v>2017</v>
      </c>
    </row>
    <row r="15" spans="1:13" ht="12" customHeight="1">
      <c r="A15" s="177">
        <v>2</v>
      </c>
      <c r="B15" s="12" t="s">
        <v>4</v>
      </c>
      <c r="C15" s="38"/>
      <c r="D15" s="39"/>
      <c r="E15" s="36">
        <v>937</v>
      </c>
      <c r="F15" s="36">
        <v>457</v>
      </c>
      <c r="G15" s="36">
        <v>573</v>
      </c>
      <c r="H15" s="36">
        <v>1029</v>
      </c>
      <c r="I15" s="52">
        <v>661</v>
      </c>
      <c r="J15" s="87">
        <v>524</v>
      </c>
      <c r="K15" s="91">
        <v>489</v>
      </c>
      <c r="L15" s="91">
        <v>462</v>
      </c>
      <c r="M15" s="91">
        <v>77</v>
      </c>
    </row>
    <row r="16" spans="1:13" ht="12" customHeight="1">
      <c r="A16" s="178"/>
      <c r="B16" s="9" t="s">
        <v>8</v>
      </c>
      <c r="C16" s="40"/>
      <c r="D16" s="11"/>
      <c r="E16" s="37">
        <v>333</v>
      </c>
      <c r="F16" s="37">
        <v>573</v>
      </c>
      <c r="G16" s="37">
        <v>1023</v>
      </c>
      <c r="H16" s="37">
        <v>1307</v>
      </c>
      <c r="I16" s="60">
        <v>2023</v>
      </c>
      <c r="J16" s="88">
        <v>2580</v>
      </c>
      <c r="K16" s="92">
        <v>1944</v>
      </c>
      <c r="L16" s="92">
        <v>2634</v>
      </c>
      <c r="M16" s="92">
        <v>1057</v>
      </c>
    </row>
    <row r="17" spans="1:13" ht="12" customHeight="1">
      <c r="A17" s="178"/>
      <c r="B17" s="9" t="s">
        <v>9</v>
      </c>
      <c r="C17" s="10">
        <v>449</v>
      </c>
      <c r="D17" s="11">
        <v>848</v>
      </c>
      <c r="E17" s="37">
        <v>876</v>
      </c>
      <c r="F17" s="37">
        <v>1181</v>
      </c>
      <c r="G17" s="37">
        <v>702</v>
      </c>
      <c r="H17" s="37">
        <v>1086</v>
      </c>
      <c r="I17" s="60">
        <v>921</v>
      </c>
      <c r="J17" s="88">
        <v>437</v>
      </c>
      <c r="K17" s="92">
        <v>464</v>
      </c>
      <c r="L17" s="92">
        <v>353</v>
      </c>
      <c r="M17" s="92">
        <v>724</v>
      </c>
    </row>
    <row r="18" spans="1:13" ht="12" customHeight="1">
      <c r="A18" s="178"/>
      <c r="B18" s="9" t="s">
        <v>5</v>
      </c>
      <c r="C18" s="10">
        <v>1173</v>
      </c>
      <c r="D18" s="11">
        <v>2263</v>
      </c>
      <c r="E18" s="11">
        <v>2466</v>
      </c>
      <c r="F18" s="11">
        <v>2387</v>
      </c>
      <c r="G18" s="11">
        <v>940</v>
      </c>
      <c r="H18" s="11">
        <v>1663</v>
      </c>
      <c r="I18" s="61">
        <v>1648</v>
      </c>
      <c r="J18" s="89">
        <v>1528</v>
      </c>
      <c r="K18" s="93">
        <v>1796</v>
      </c>
      <c r="L18" s="93">
        <v>1842</v>
      </c>
      <c r="M18" s="93">
        <v>1582</v>
      </c>
    </row>
    <row r="19" spans="1:13" ht="12" customHeight="1">
      <c r="A19" s="179"/>
      <c r="B19" s="111" t="s">
        <v>32</v>
      </c>
      <c r="C19" s="112"/>
      <c r="D19" s="113"/>
      <c r="E19" s="113"/>
      <c r="F19" s="113"/>
      <c r="G19" s="113"/>
      <c r="H19" s="113"/>
      <c r="I19" s="114"/>
      <c r="J19" s="89"/>
      <c r="K19" s="93"/>
      <c r="L19" s="93"/>
      <c r="M19" s="93">
        <v>0</v>
      </c>
    </row>
    <row r="20" spans="1:13" ht="12" customHeight="1" thickBot="1">
      <c r="A20" s="180"/>
      <c r="B20" s="27" t="s">
        <v>10</v>
      </c>
      <c r="C20" s="28">
        <v>1736</v>
      </c>
      <c r="D20" s="29">
        <v>3107</v>
      </c>
      <c r="E20" s="29">
        <v>3265</v>
      </c>
      <c r="F20" s="29">
        <v>3193</v>
      </c>
      <c r="G20" s="29">
        <v>2756</v>
      </c>
      <c r="H20" s="29">
        <v>2894</v>
      </c>
      <c r="I20" s="53">
        <v>2521</v>
      </c>
      <c r="J20" s="90">
        <v>2462</v>
      </c>
      <c r="K20" s="94">
        <v>2409</v>
      </c>
      <c r="L20" s="94">
        <v>2525</v>
      </c>
      <c r="M20" s="94">
        <v>2736</v>
      </c>
    </row>
    <row r="21" spans="1:13" ht="12" customHeight="1" thickTop="1">
      <c r="A21" s="181" t="s">
        <v>6</v>
      </c>
      <c r="B21" s="181"/>
      <c r="C21" s="103">
        <f aca="true" t="shared" si="1" ref="C21:I21">SUM(C15:C20)</f>
        <v>3358</v>
      </c>
      <c r="D21" s="103">
        <f t="shared" si="1"/>
        <v>6218</v>
      </c>
      <c r="E21" s="103">
        <f t="shared" si="1"/>
        <v>7877</v>
      </c>
      <c r="F21" s="103">
        <f t="shared" si="1"/>
        <v>7791</v>
      </c>
      <c r="G21" s="103">
        <f t="shared" si="1"/>
        <v>5994</v>
      </c>
      <c r="H21" s="103">
        <f t="shared" si="1"/>
        <v>7979</v>
      </c>
      <c r="I21" s="103">
        <f t="shared" si="1"/>
        <v>7774</v>
      </c>
      <c r="J21" s="103">
        <f>SUM(J15:J20)</f>
        <v>7531</v>
      </c>
      <c r="K21" s="103">
        <f>SUM(K15:K20)</f>
        <v>7102</v>
      </c>
      <c r="L21" s="103">
        <f>SUM(L15:L20)</f>
        <v>7816</v>
      </c>
      <c r="M21" s="103">
        <f>SUM(M15:M20)</f>
        <v>6176</v>
      </c>
    </row>
    <row r="22" spans="1:13" ht="14.25" customHeight="1">
      <c r="A22" s="160" t="s">
        <v>11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</row>
    <row r="23" spans="1:13" ht="12" customHeight="1">
      <c r="A23" s="156" t="s">
        <v>1</v>
      </c>
      <c r="B23" s="158" t="s">
        <v>21</v>
      </c>
      <c r="C23" s="163" t="s">
        <v>20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5"/>
    </row>
    <row r="24" spans="1:13" ht="12" customHeight="1">
      <c r="A24" s="157"/>
      <c r="B24" s="159"/>
      <c r="C24" s="7">
        <v>2007</v>
      </c>
      <c r="D24" s="7">
        <v>2008</v>
      </c>
      <c r="E24" s="7">
        <v>2009</v>
      </c>
      <c r="F24" s="7">
        <v>2010</v>
      </c>
      <c r="G24" s="7">
        <v>2011</v>
      </c>
      <c r="H24" s="7">
        <v>2012</v>
      </c>
      <c r="I24" s="51">
        <v>2013</v>
      </c>
      <c r="J24" s="51">
        <v>2014</v>
      </c>
      <c r="K24" s="51">
        <v>2015</v>
      </c>
      <c r="L24" s="51">
        <v>2016</v>
      </c>
      <c r="M24" s="51">
        <v>2017</v>
      </c>
    </row>
    <row r="25" spans="1:13" ht="12" customHeight="1">
      <c r="A25" s="177">
        <v>3</v>
      </c>
      <c r="B25" s="12" t="s">
        <v>4</v>
      </c>
      <c r="C25" s="38"/>
      <c r="D25" s="39"/>
      <c r="E25" s="36">
        <v>937</v>
      </c>
      <c r="F25" s="36">
        <v>458</v>
      </c>
      <c r="G25" s="36">
        <v>574</v>
      </c>
      <c r="H25" s="36">
        <v>1035</v>
      </c>
      <c r="I25" s="36">
        <v>942</v>
      </c>
      <c r="J25" s="87">
        <v>1336</v>
      </c>
      <c r="K25" s="91">
        <v>1356</v>
      </c>
      <c r="L25" s="91">
        <v>1061</v>
      </c>
      <c r="M25" s="91">
        <v>1084</v>
      </c>
    </row>
    <row r="26" spans="1:13" ht="12" customHeight="1">
      <c r="A26" s="178"/>
      <c r="B26" s="9" t="s">
        <v>8</v>
      </c>
      <c r="C26" s="40"/>
      <c r="D26" s="11"/>
      <c r="E26" s="37">
        <v>684</v>
      </c>
      <c r="F26" s="37">
        <v>977</v>
      </c>
      <c r="G26" s="37">
        <v>1094</v>
      </c>
      <c r="H26" s="37">
        <v>1522</v>
      </c>
      <c r="I26" s="37">
        <v>2625</v>
      </c>
      <c r="J26" s="88">
        <v>3105</v>
      </c>
      <c r="K26" s="92">
        <v>2910</v>
      </c>
      <c r="L26" s="92">
        <v>3682</v>
      </c>
      <c r="M26" s="92">
        <v>1677</v>
      </c>
    </row>
    <row r="27" spans="1:13" ht="12" customHeight="1">
      <c r="A27" s="178"/>
      <c r="B27" s="9" t="s">
        <v>9</v>
      </c>
      <c r="C27" s="10">
        <v>546</v>
      </c>
      <c r="D27" s="11">
        <v>1420</v>
      </c>
      <c r="E27" s="37">
        <v>1779</v>
      </c>
      <c r="F27" s="37">
        <v>2436</v>
      </c>
      <c r="G27" s="37">
        <v>1902</v>
      </c>
      <c r="H27" s="37">
        <v>2382</v>
      </c>
      <c r="I27" s="37">
        <v>2116</v>
      </c>
      <c r="J27" s="88">
        <v>1402</v>
      </c>
      <c r="K27" s="92">
        <v>1301</v>
      </c>
      <c r="L27" s="92">
        <v>1440</v>
      </c>
      <c r="M27" s="92">
        <v>1972</v>
      </c>
    </row>
    <row r="28" spans="1:13" ht="12" customHeight="1">
      <c r="A28" s="178"/>
      <c r="B28" s="9" t="s">
        <v>5</v>
      </c>
      <c r="C28" s="10">
        <v>2133</v>
      </c>
      <c r="D28" s="11">
        <v>4384</v>
      </c>
      <c r="E28" s="11">
        <v>4392</v>
      </c>
      <c r="F28" s="11">
        <v>4401</v>
      </c>
      <c r="G28" s="11">
        <v>1498</v>
      </c>
      <c r="H28" s="11">
        <v>3349</v>
      </c>
      <c r="I28" s="11">
        <v>3886</v>
      </c>
      <c r="J28" s="89">
        <v>4160</v>
      </c>
      <c r="K28" s="93">
        <v>5007</v>
      </c>
      <c r="L28" s="93">
        <v>5077</v>
      </c>
      <c r="M28" s="93">
        <v>4577</v>
      </c>
    </row>
    <row r="29" spans="1:13" ht="12" customHeight="1">
      <c r="A29" s="179"/>
      <c r="B29" s="111" t="s">
        <v>32</v>
      </c>
      <c r="C29" s="112"/>
      <c r="D29" s="113"/>
      <c r="E29" s="113"/>
      <c r="F29" s="113"/>
      <c r="G29" s="113"/>
      <c r="H29" s="113"/>
      <c r="I29" s="113"/>
      <c r="J29" s="89"/>
      <c r="K29" s="93"/>
      <c r="L29" s="93"/>
      <c r="M29" s="93">
        <v>0</v>
      </c>
    </row>
    <row r="30" spans="1:13" ht="12" customHeight="1" thickBot="1">
      <c r="A30" s="180"/>
      <c r="B30" s="27" t="s">
        <v>10</v>
      </c>
      <c r="C30" s="28">
        <v>2912</v>
      </c>
      <c r="D30" s="29">
        <v>3107</v>
      </c>
      <c r="E30" s="29">
        <v>3265</v>
      </c>
      <c r="F30" s="29">
        <v>3561</v>
      </c>
      <c r="G30" s="29">
        <v>2756</v>
      </c>
      <c r="H30" s="29">
        <v>2894</v>
      </c>
      <c r="I30" s="29">
        <v>2719</v>
      </c>
      <c r="J30" s="90">
        <v>2462</v>
      </c>
      <c r="K30" s="94">
        <v>2409</v>
      </c>
      <c r="L30" s="94">
        <v>2525</v>
      </c>
      <c r="M30" s="94">
        <v>2736</v>
      </c>
    </row>
    <row r="31" spans="1:13" ht="12" customHeight="1" thickTop="1">
      <c r="A31" s="181" t="s">
        <v>6</v>
      </c>
      <c r="B31" s="181"/>
      <c r="C31" s="103">
        <f aca="true" t="shared" si="2" ref="C31:I31">SUM(C25:C30)</f>
        <v>5591</v>
      </c>
      <c r="D31" s="103">
        <f t="shared" si="2"/>
        <v>8911</v>
      </c>
      <c r="E31" s="103">
        <f t="shared" si="2"/>
        <v>11057</v>
      </c>
      <c r="F31" s="103">
        <f t="shared" si="2"/>
        <v>11833</v>
      </c>
      <c r="G31" s="103">
        <f t="shared" si="2"/>
        <v>7824</v>
      </c>
      <c r="H31" s="103">
        <f t="shared" si="2"/>
        <v>11182</v>
      </c>
      <c r="I31" s="103">
        <f t="shared" si="2"/>
        <v>12288</v>
      </c>
      <c r="J31" s="103">
        <f>SUM(J25:J30)</f>
        <v>12465</v>
      </c>
      <c r="K31" s="103">
        <f>SUM(K25:K30)</f>
        <v>12983</v>
      </c>
      <c r="L31" s="103">
        <f>SUM(L25:L30)</f>
        <v>13785</v>
      </c>
      <c r="M31" s="103">
        <f>SUM(M25:M30)</f>
        <v>12046</v>
      </c>
    </row>
    <row r="32" spans="1:13" ht="14.25" customHeight="1">
      <c r="A32" s="160" t="s">
        <v>11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2"/>
    </row>
    <row r="33" spans="1:13" ht="12" customHeight="1">
      <c r="A33" s="156" t="s">
        <v>1</v>
      </c>
      <c r="B33" s="158" t="s">
        <v>21</v>
      </c>
      <c r="C33" s="163" t="s">
        <v>16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5"/>
    </row>
    <row r="34" spans="1:13" ht="12" customHeight="1">
      <c r="A34" s="157"/>
      <c r="B34" s="159"/>
      <c r="C34" s="7">
        <v>2007</v>
      </c>
      <c r="D34" s="7">
        <v>2008</v>
      </c>
      <c r="E34" s="7">
        <v>2009</v>
      </c>
      <c r="F34" s="7">
        <v>2010</v>
      </c>
      <c r="G34" s="7">
        <v>2011</v>
      </c>
      <c r="H34" s="7">
        <v>2012</v>
      </c>
      <c r="I34" s="51">
        <v>2013</v>
      </c>
      <c r="J34" s="51">
        <v>2014</v>
      </c>
      <c r="K34" s="51">
        <v>2015</v>
      </c>
      <c r="L34" s="51">
        <v>2016</v>
      </c>
      <c r="M34" s="51">
        <v>2017</v>
      </c>
    </row>
    <row r="35" spans="1:13" ht="12" customHeight="1">
      <c r="A35" s="177">
        <v>4</v>
      </c>
      <c r="B35" s="12" t="s">
        <v>4</v>
      </c>
      <c r="C35" s="38"/>
      <c r="D35" s="14"/>
      <c r="E35" s="36">
        <v>1032</v>
      </c>
      <c r="F35" s="36">
        <v>435</v>
      </c>
      <c r="G35" s="36">
        <v>622</v>
      </c>
      <c r="H35" s="36">
        <v>1115</v>
      </c>
      <c r="I35" s="52">
        <v>793</v>
      </c>
      <c r="J35" s="87">
        <v>636</v>
      </c>
      <c r="K35" s="91">
        <v>617</v>
      </c>
      <c r="L35" s="91">
        <v>517</v>
      </c>
      <c r="M35" s="91">
        <v>149</v>
      </c>
    </row>
    <row r="36" spans="1:13" ht="12" customHeight="1">
      <c r="A36" s="178"/>
      <c r="B36" s="9" t="s">
        <v>8</v>
      </c>
      <c r="C36" s="10"/>
      <c r="D36" s="11"/>
      <c r="E36" s="37">
        <v>384</v>
      </c>
      <c r="F36" s="37">
        <v>578</v>
      </c>
      <c r="G36" s="37">
        <v>1023</v>
      </c>
      <c r="H36" s="37">
        <v>1309</v>
      </c>
      <c r="I36" s="60">
        <v>2023</v>
      </c>
      <c r="J36" s="88">
        <v>2844</v>
      </c>
      <c r="K36" s="92">
        <v>2347</v>
      </c>
      <c r="L36" s="92">
        <v>2222</v>
      </c>
      <c r="M36" s="92">
        <v>1072</v>
      </c>
    </row>
    <row r="37" spans="1:13" ht="12" customHeight="1">
      <c r="A37" s="178"/>
      <c r="B37" s="9" t="s">
        <v>9</v>
      </c>
      <c r="C37" s="10">
        <v>521</v>
      </c>
      <c r="D37" s="11">
        <v>113</v>
      </c>
      <c r="E37" s="37">
        <v>166</v>
      </c>
      <c r="F37" s="37">
        <v>146</v>
      </c>
      <c r="G37" s="37">
        <v>134</v>
      </c>
      <c r="H37" s="37">
        <v>1379</v>
      </c>
      <c r="I37" s="60">
        <v>1197</v>
      </c>
      <c r="J37" s="88">
        <v>557</v>
      </c>
      <c r="K37" s="92">
        <v>627</v>
      </c>
      <c r="L37" s="92">
        <v>578</v>
      </c>
      <c r="M37" s="92">
        <v>1572</v>
      </c>
    </row>
    <row r="38" spans="1:13" ht="12" customHeight="1">
      <c r="A38" s="178"/>
      <c r="B38" s="9" t="s">
        <v>5</v>
      </c>
      <c r="C38" s="10">
        <v>1309</v>
      </c>
      <c r="D38" s="11">
        <v>2746</v>
      </c>
      <c r="E38" s="11">
        <v>3048</v>
      </c>
      <c r="F38" s="11">
        <v>3104</v>
      </c>
      <c r="G38" s="11">
        <v>1291</v>
      </c>
      <c r="H38" s="11">
        <v>2137</v>
      </c>
      <c r="I38" s="61">
        <v>2046</v>
      </c>
      <c r="J38" s="89">
        <v>2118</v>
      </c>
      <c r="K38" s="93">
        <v>2164</v>
      </c>
      <c r="L38" s="93">
        <v>2454</v>
      </c>
      <c r="M38" s="93">
        <v>2086</v>
      </c>
    </row>
    <row r="39" spans="1:13" ht="12" customHeight="1">
      <c r="A39" s="179"/>
      <c r="B39" s="111" t="s">
        <v>32</v>
      </c>
      <c r="C39" s="112"/>
      <c r="D39" s="113"/>
      <c r="E39" s="113"/>
      <c r="F39" s="113"/>
      <c r="G39" s="113"/>
      <c r="H39" s="113"/>
      <c r="I39" s="114"/>
      <c r="J39" s="89"/>
      <c r="K39" s="93"/>
      <c r="L39" s="93"/>
      <c r="M39" s="93">
        <v>0</v>
      </c>
    </row>
    <row r="40" spans="1:13" ht="12" customHeight="1" thickBot="1">
      <c r="A40" s="180"/>
      <c r="B40" s="27" t="s">
        <v>10</v>
      </c>
      <c r="C40" s="28">
        <v>1768</v>
      </c>
      <c r="D40" s="29">
        <v>3494</v>
      </c>
      <c r="E40" s="29">
        <v>3525</v>
      </c>
      <c r="F40" s="29">
        <v>3295</v>
      </c>
      <c r="G40" s="29">
        <v>3174</v>
      </c>
      <c r="H40" s="29">
        <v>2870</v>
      </c>
      <c r="I40" s="29">
        <v>2775</v>
      </c>
      <c r="J40" s="90">
        <v>2829</v>
      </c>
      <c r="K40" s="94">
        <v>2618</v>
      </c>
      <c r="L40" s="94">
        <v>2874</v>
      </c>
      <c r="M40" s="94">
        <v>3226</v>
      </c>
    </row>
    <row r="41" spans="1:13" ht="12" customHeight="1" thickTop="1">
      <c r="A41" s="181" t="s">
        <v>6</v>
      </c>
      <c r="B41" s="181"/>
      <c r="C41" s="103">
        <f aca="true" t="shared" si="3" ref="C41:I41">SUM(C35:C40)</f>
        <v>3598</v>
      </c>
      <c r="D41" s="103">
        <f t="shared" si="3"/>
        <v>6353</v>
      </c>
      <c r="E41" s="103">
        <f t="shared" si="3"/>
        <v>8155</v>
      </c>
      <c r="F41" s="103">
        <f t="shared" si="3"/>
        <v>7558</v>
      </c>
      <c r="G41" s="103">
        <f t="shared" si="3"/>
        <v>6244</v>
      </c>
      <c r="H41" s="103">
        <f t="shared" si="3"/>
        <v>8810</v>
      </c>
      <c r="I41" s="103">
        <f t="shared" si="3"/>
        <v>8834</v>
      </c>
      <c r="J41" s="103">
        <f>SUM(J35:J40)</f>
        <v>8984</v>
      </c>
      <c r="K41" s="103">
        <f>SUM(K35:K40)</f>
        <v>8373</v>
      </c>
      <c r="L41" s="103">
        <f>SUM(L35:L40)</f>
        <v>8645</v>
      </c>
      <c r="M41" s="103">
        <f>SUM(M35:M40)</f>
        <v>8105</v>
      </c>
    </row>
    <row r="42" spans="1:13" ht="13.5" customHeight="1">
      <c r="A42" s="160" t="s">
        <v>11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</row>
    <row r="43" spans="1:13" ht="12" customHeight="1">
      <c r="A43" s="184" t="s">
        <v>1</v>
      </c>
      <c r="B43" s="185" t="s">
        <v>21</v>
      </c>
      <c r="C43" s="175" t="s">
        <v>18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87"/>
    </row>
    <row r="44" spans="1:13" ht="12" customHeight="1">
      <c r="A44" s="156"/>
      <c r="B44" s="158"/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7">
        <v>2012</v>
      </c>
      <c r="I44" s="51">
        <v>2013</v>
      </c>
      <c r="J44" s="51">
        <v>2014</v>
      </c>
      <c r="K44" s="51">
        <v>2015</v>
      </c>
      <c r="L44" s="51">
        <v>2016</v>
      </c>
      <c r="M44" s="51">
        <v>2017</v>
      </c>
    </row>
    <row r="45" spans="1:13" ht="12" customHeight="1">
      <c r="A45" s="169">
        <v>5</v>
      </c>
      <c r="B45" s="12" t="s">
        <v>4</v>
      </c>
      <c r="C45" s="21"/>
      <c r="D45" s="24"/>
      <c r="E45" s="17">
        <v>100</v>
      </c>
      <c r="F45" s="17">
        <v>99.78165938864629</v>
      </c>
      <c r="G45" s="17">
        <v>99.82578397212544</v>
      </c>
      <c r="H45" s="17">
        <v>99.42028985507247</v>
      </c>
      <c r="I45" s="62">
        <v>70.16985138004246</v>
      </c>
      <c r="J45" s="62">
        <v>39.221556886227546</v>
      </c>
      <c r="K45" s="62">
        <v>36.06</v>
      </c>
      <c r="L45" s="62">
        <v>43.5</v>
      </c>
      <c r="M45" s="62">
        <v>7.1</v>
      </c>
    </row>
    <row r="46" spans="1:13" ht="12" customHeight="1">
      <c r="A46" s="172"/>
      <c r="B46" s="9" t="s">
        <v>8</v>
      </c>
      <c r="C46" s="23"/>
      <c r="D46" s="23"/>
      <c r="E46" s="20">
        <v>48.68421052631579</v>
      </c>
      <c r="F46" s="20">
        <v>58.64892528147389</v>
      </c>
      <c r="G46" s="20">
        <v>93.51005484460696</v>
      </c>
      <c r="H46" s="20">
        <v>85.87385019710906</v>
      </c>
      <c r="I46" s="63">
        <v>77.06666666666668</v>
      </c>
      <c r="J46" s="63">
        <v>83.09178743961353</v>
      </c>
      <c r="K46" s="63">
        <v>66.8</v>
      </c>
      <c r="L46" s="63">
        <v>71.5</v>
      </c>
      <c r="M46" s="63">
        <v>63.03</v>
      </c>
    </row>
    <row r="47" spans="1:13" ht="12" customHeight="1">
      <c r="A47" s="172"/>
      <c r="B47" s="9" t="s">
        <v>9</v>
      </c>
      <c r="C47" s="25">
        <v>82.23</v>
      </c>
      <c r="D47" s="19">
        <v>59.7</v>
      </c>
      <c r="E47" s="20">
        <v>49.24114671163575</v>
      </c>
      <c r="F47" s="20">
        <v>48.48111658456486</v>
      </c>
      <c r="G47" s="20">
        <v>36.90851735015773</v>
      </c>
      <c r="H47" s="20">
        <v>45.5919395465995</v>
      </c>
      <c r="I47" s="63">
        <v>43.52551984877127</v>
      </c>
      <c r="J47" s="63">
        <v>31.169757489301</v>
      </c>
      <c r="K47" s="63">
        <v>35.66</v>
      </c>
      <c r="L47" s="63">
        <v>24.5</v>
      </c>
      <c r="M47" s="63">
        <v>36.71</v>
      </c>
    </row>
    <row r="48" spans="1:13" ht="12" customHeight="1">
      <c r="A48" s="172"/>
      <c r="B48" s="9" t="s">
        <v>5</v>
      </c>
      <c r="C48" s="25">
        <v>54.99</v>
      </c>
      <c r="D48" s="19">
        <v>51.6</v>
      </c>
      <c r="E48" s="20">
        <v>56.14754098360656</v>
      </c>
      <c r="F48" s="20">
        <v>54.23767325607817</v>
      </c>
      <c r="G48" s="20">
        <v>62.75033377837116</v>
      </c>
      <c r="H48" s="20">
        <v>49.65661391460137</v>
      </c>
      <c r="I48" s="63">
        <v>42.40864642305713</v>
      </c>
      <c r="J48" s="63">
        <v>36.73076923076923</v>
      </c>
      <c r="K48" s="63">
        <v>35.87</v>
      </c>
      <c r="L48" s="63">
        <v>36.3</v>
      </c>
      <c r="M48" s="63">
        <v>34.56</v>
      </c>
    </row>
    <row r="49" spans="1:13" ht="12" customHeight="1">
      <c r="A49" s="172"/>
      <c r="B49" s="9" t="s">
        <v>32</v>
      </c>
      <c r="C49" s="25"/>
      <c r="D49" s="19"/>
      <c r="E49" s="20"/>
      <c r="F49" s="20"/>
      <c r="G49" s="20"/>
      <c r="H49" s="20"/>
      <c r="I49" s="63"/>
      <c r="J49" s="63"/>
      <c r="K49" s="63"/>
      <c r="L49" s="63"/>
      <c r="M49" s="63">
        <v>0</v>
      </c>
    </row>
    <row r="50" spans="1:13" ht="12" customHeight="1" thickBot="1">
      <c r="A50" s="173"/>
      <c r="B50" s="44" t="s">
        <v>10</v>
      </c>
      <c r="C50" s="48">
        <v>59.62</v>
      </c>
      <c r="D50" s="49">
        <v>100</v>
      </c>
      <c r="E50" s="47">
        <v>100</v>
      </c>
      <c r="F50" s="47">
        <v>89.66582420668352</v>
      </c>
      <c r="G50" s="47">
        <v>100</v>
      </c>
      <c r="H50" s="47">
        <v>100</v>
      </c>
      <c r="I50" s="80">
        <v>92.71791099668995</v>
      </c>
      <c r="J50" s="80">
        <v>100</v>
      </c>
      <c r="K50" s="80">
        <v>100</v>
      </c>
      <c r="L50" s="80">
        <v>100</v>
      </c>
      <c r="M50" s="80">
        <v>100</v>
      </c>
    </row>
    <row r="51" spans="1:13" ht="12" customHeight="1" thickTop="1">
      <c r="A51" s="182" t="s">
        <v>6</v>
      </c>
      <c r="B51" s="183"/>
      <c r="C51" s="70">
        <v>60.06</v>
      </c>
      <c r="D51" s="70">
        <v>69.8</v>
      </c>
      <c r="E51" s="71">
        <v>71.23993850049743</v>
      </c>
      <c r="F51" s="71">
        <v>65.8412913039804</v>
      </c>
      <c r="G51" s="71">
        <v>76.61042944785275</v>
      </c>
      <c r="H51" s="71">
        <v>71.35575031300304</v>
      </c>
      <c r="I51" s="72">
        <v>63.264973958333336</v>
      </c>
      <c r="J51" s="72">
        <v>60.41716807059767</v>
      </c>
      <c r="K51" s="72">
        <v>54.7</v>
      </c>
      <c r="L51" s="72">
        <v>56.7</v>
      </c>
      <c r="M51" s="72">
        <f>M21/M31*100</f>
        <v>51.270131163871824</v>
      </c>
    </row>
    <row r="52" spans="1:13" ht="13.5" customHeight="1">
      <c r="A52" s="160" t="s">
        <v>11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2"/>
    </row>
    <row r="53" spans="1:13" ht="12" customHeight="1">
      <c r="A53" s="156" t="s">
        <v>1</v>
      </c>
      <c r="B53" s="158" t="s">
        <v>21</v>
      </c>
      <c r="C53" s="163" t="s">
        <v>17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5"/>
    </row>
    <row r="54" spans="1:13" ht="12" customHeight="1">
      <c r="A54" s="157"/>
      <c r="B54" s="159"/>
      <c r="C54" s="7">
        <v>2007</v>
      </c>
      <c r="D54" s="7">
        <v>2008</v>
      </c>
      <c r="E54" s="7">
        <v>2009</v>
      </c>
      <c r="F54" s="7">
        <v>2010</v>
      </c>
      <c r="G54" s="7">
        <v>2011</v>
      </c>
      <c r="H54" s="7">
        <v>2012</v>
      </c>
      <c r="I54" s="51">
        <v>2013</v>
      </c>
      <c r="J54" s="81">
        <v>2014</v>
      </c>
      <c r="K54" s="7">
        <v>2015</v>
      </c>
      <c r="L54" s="7">
        <v>2016</v>
      </c>
      <c r="M54" s="7">
        <v>2017</v>
      </c>
    </row>
    <row r="55" spans="1:13" ht="12" customHeight="1">
      <c r="A55" s="177">
        <v>6</v>
      </c>
      <c r="B55" s="12" t="s">
        <v>4</v>
      </c>
      <c r="C55" s="21"/>
      <c r="D55" s="24"/>
      <c r="E55" s="17">
        <v>12.27</v>
      </c>
      <c r="F55" s="17">
        <v>11.811816192560174</v>
      </c>
      <c r="G55" s="17">
        <v>16.760907504363</v>
      </c>
      <c r="H55" s="17">
        <v>6.780369290573372</v>
      </c>
      <c r="I55" s="62">
        <v>14.219364599092284</v>
      </c>
      <c r="J55" s="95">
        <v>213.18702290076337</v>
      </c>
      <c r="K55" s="17">
        <v>411.28</v>
      </c>
      <c r="L55" s="17">
        <v>81.1</v>
      </c>
      <c r="M55" s="17">
        <v>40.62</v>
      </c>
    </row>
    <row r="56" spans="1:13" ht="12" customHeight="1">
      <c r="A56" s="178"/>
      <c r="B56" s="9" t="s">
        <v>8</v>
      </c>
      <c r="C56" s="23"/>
      <c r="D56" s="23"/>
      <c r="E56" s="20">
        <v>21</v>
      </c>
      <c r="F56" s="20">
        <v>20.20767888307155</v>
      </c>
      <c r="G56" s="20">
        <v>4.282502443792766</v>
      </c>
      <c r="H56" s="20">
        <v>3.5095638867635808</v>
      </c>
      <c r="I56" s="63">
        <v>1.074641621354424</v>
      </c>
      <c r="J56" s="96">
        <v>9.314728682170543</v>
      </c>
      <c r="K56" s="20">
        <v>29.24</v>
      </c>
      <c r="L56" s="20">
        <v>24.5</v>
      </c>
      <c r="M56" s="20">
        <v>19</v>
      </c>
    </row>
    <row r="57" spans="1:13" ht="12" customHeight="1">
      <c r="A57" s="178"/>
      <c r="B57" s="9" t="s">
        <v>9</v>
      </c>
      <c r="C57" s="25">
        <v>22.8</v>
      </c>
      <c r="D57" s="19">
        <v>47.2</v>
      </c>
      <c r="E57" s="20">
        <v>69.11</v>
      </c>
      <c r="F57" s="20">
        <v>41.49280270956816</v>
      </c>
      <c r="G57" s="20">
        <v>8.434472934472934</v>
      </c>
      <c r="H57" s="20">
        <v>38.48066298342541</v>
      </c>
      <c r="I57" s="63">
        <v>42.19326818675353</v>
      </c>
      <c r="J57" s="96">
        <v>51.620137299771166</v>
      </c>
      <c r="K57" s="20">
        <v>62.51</v>
      </c>
      <c r="L57" s="20">
        <v>66.3</v>
      </c>
      <c r="M57" s="20">
        <v>34.02</v>
      </c>
    </row>
    <row r="58" spans="1:13" ht="12" customHeight="1">
      <c r="A58" s="178"/>
      <c r="B58" s="9" t="s">
        <v>5</v>
      </c>
      <c r="C58" s="25">
        <v>132.03</v>
      </c>
      <c r="D58" s="19">
        <v>111.3</v>
      </c>
      <c r="E58" s="20">
        <v>68.84</v>
      </c>
      <c r="F58" s="20">
        <v>81.13615416841223</v>
      </c>
      <c r="G58" s="20">
        <v>107.33723404255319</v>
      </c>
      <c r="H58" s="20">
        <v>116.32531569452796</v>
      </c>
      <c r="I58" s="63">
        <v>124.69235436893204</v>
      </c>
      <c r="J58" s="96">
        <v>116.09816753926701</v>
      </c>
      <c r="K58" s="20">
        <v>91.71</v>
      </c>
      <c r="L58" s="20">
        <v>81.9</v>
      </c>
      <c r="M58" s="20">
        <v>108.12</v>
      </c>
    </row>
    <row r="59" spans="1:13" ht="12" customHeight="1">
      <c r="A59" s="179"/>
      <c r="B59" s="111" t="s">
        <v>32</v>
      </c>
      <c r="C59" s="115"/>
      <c r="D59" s="116"/>
      <c r="E59" s="117"/>
      <c r="F59" s="117"/>
      <c r="G59" s="117"/>
      <c r="H59" s="117"/>
      <c r="I59" s="118"/>
      <c r="J59" s="119"/>
      <c r="K59" s="117"/>
      <c r="L59" s="117"/>
      <c r="M59" s="117">
        <v>0</v>
      </c>
    </row>
    <row r="60" spans="1:13" ht="12" customHeight="1">
      <c r="A60" s="186"/>
      <c r="B60" s="58" t="s">
        <v>10</v>
      </c>
      <c r="C60" s="64">
        <v>94.72</v>
      </c>
      <c r="D60" s="65">
        <v>49.3</v>
      </c>
      <c r="E60" s="59">
        <v>45.97</v>
      </c>
      <c r="F60" s="59">
        <v>40.08455997494519</v>
      </c>
      <c r="G60" s="59">
        <v>43.768505079825836</v>
      </c>
      <c r="H60" s="59">
        <v>39.91499654457498</v>
      </c>
      <c r="I60" s="66">
        <v>24.078936929789766</v>
      </c>
      <c r="J60" s="97">
        <v>38.8306255077173</v>
      </c>
      <c r="K60" s="59">
        <v>42.06</v>
      </c>
      <c r="L60" s="59">
        <v>39.9</v>
      </c>
      <c r="M60" s="59">
        <v>51</v>
      </c>
    </row>
    <row r="61" spans="1:13" ht="12" customHeight="1">
      <c r="A61" s="167" t="s">
        <v>6</v>
      </c>
      <c r="B61" s="167"/>
      <c r="C61" s="70">
        <v>98.13</v>
      </c>
      <c r="D61" s="70">
        <v>78.4</v>
      </c>
      <c r="E61" s="71">
        <v>50.63971054970166</v>
      </c>
      <c r="F61" s="71">
        <v>49.755102040816325</v>
      </c>
      <c r="G61" s="71">
        <v>40.278445111778446</v>
      </c>
      <c r="H61" s="71">
        <v>45.40882316079709</v>
      </c>
      <c r="I61" s="104">
        <v>40.729225623874456</v>
      </c>
      <c r="J61" s="105">
        <v>57.26981808524764</v>
      </c>
      <c r="K61" s="106">
        <v>77.86</v>
      </c>
      <c r="L61" s="106">
        <v>48.2</v>
      </c>
      <c r="M61" s="106">
        <f>SUM(M55:M60)/6</f>
        <v>42.126666666666665</v>
      </c>
    </row>
    <row r="62" spans="1:12" ht="12.75" customHeight="1">
      <c r="A62" s="168" t="s">
        <v>29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</sheetData>
  <sheetProtection/>
  <mergeCells count="37">
    <mergeCell ref="A41:B41"/>
    <mergeCell ref="A2:M2"/>
    <mergeCell ref="A12:M12"/>
    <mergeCell ref="C3:M3"/>
    <mergeCell ref="C13:M13"/>
    <mergeCell ref="A22:M22"/>
    <mergeCell ref="C23:M23"/>
    <mergeCell ref="B23:B24"/>
    <mergeCell ref="A5:A10"/>
    <mergeCell ref="A3:A4"/>
    <mergeCell ref="B3:B4"/>
    <mergeCell ref="A62:L62"/>
    <mergeCell ref="A53:A54"/>
    <mergeCell ref="B53:B54"/>
    <mergeCell ref="A43:A44"/>
    <mergeCell ref="B43:B44"/>
    <mergeCell ref="A55:A60"/>
    <mergeCell ref="A61:B61"/>
    <mergeCell ref="C43:M43"/>
    <mergeCell ref="A52:M52"/>
    <mergeCell ref="C53:M53"/>
    <mergeCell ref="A32:M32"/>
    <mergeCell ref="C33:M33"/>
    <mergeCell ref="A45:A50"/>
    <mergeCell ref="A51:B51"/>
    <mergeCell ref="A13:A14"/>
    <mergeCell ref="B13:B14"/>
    <mergeCell ref="A33:A34"/>
    <mergeCell ref="B33:B34"/>
    <mergeCell ref="A42:M42"/>
    <mergeCell ref="A35:A40"/>
    <mergeCell ref="A11:B11"/>
    <mergeCell ref="A15:A20"/>
    <mergeCell ref="A21:B21"/>
    <mergeCell ref="A23:A24"/>
    <mergeCell ref="A25:A30"/>
    <mergeCell ref="A31:B31"/>
  </mergeCells>
  <printOptions horizontalCentered="1" verticalCentered="1"/>
  <pageMargins left="0" right="0" top="0" bottom="0" header="0" footer="0"/>
  <pageSetup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100" zoomScalePageLayoutView="0" workbookViewId="0" topLeftCell="A35">
      <selection activeCell="P65" sqref="P65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13" width="13.7109375" style="0" customWidth="1"/>
  </cols>
  <sheetData>
    <row r="1" spans="11:13" ht="13.5">
      <c r="K1" s="82"/>
      <c r="L1" s="82"/>
      <c r="M1" s="82" t="s">
        <v>25</v>
      </c>
    </row>
    <row r="2" spans="1:13" ht="16.5" customHeight="1">
      <c r="A2" s="160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2.75" customHeight="1">
      <c r="A3" s="156" t="s">
        <v>1</v>
      </c>
      <c r="B3" s="158" t="s">
        <v>21</v>
      </c>
      <c r="C3" s="163" t="s">
        <v>15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ht="13.5">
      <c r="A4" s="157"/>
      <c r="B4" s="159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7">
        <v>2017</v>
      </c>
    </row>
    <row r="5" spans="1:13" ht="12" customHeight="1">
      <c r="A5" s="177">
        <v>1</v>
      </c>
      <c r="B5" s="12" t="s">
        <v>4</v>
      </c>
      <c r="C5" s="13">
        <v>234</v>
      </c>
      <c r="D5" s="14"/>
      <c r="E5" s="36">
        <v>148</v>
      </c>
      <c r="F5" s="36">
        <v>170</v>
      </c>
      <c r="G5" s="36">
        <v>277</v>
      </c>
      <c r="H5" s="36">
        <v>304</v>
      </c>
      <c r="I5" s="36">
        <v>352</v>
      </c>
      <c r="J5" s="83">
        <v>455</v>
      </c>
      <c r="K5" s="83">
        <v>603</v>
      </c>
      <c r="L5" s="83">
        <v>784</v>
      </c>
      <c r="M5" s="83">
        <f>554+31</f>
        <v>585</v>
      </c>
    </row>
    <row r="6" spans="1:13" ht="12" customHeight="1">
      <c r="A6" s="178"/>
      <c r="B6" s="9" t="s">
        <v>8</v>
      </c>
      <c r="C6" s="10">
        <v>253</v>
      </c>
      <c r="D6" s="11">
        <v>264</v>
      </c>
      <c r="E6" s="37">
        <v>211</v>
      </c>
      <c r="F6" s="37">
        <v>268</v>
      </c>
      <c r="G6" s="37">
        <v>406</v>
      </c>
      <c r="H6" s="37">
        <v>394</v>
      </c>
      <c r="I6" s="37">
        <v>443</v>
      </c>
      <c r="J6" s="84">
        <v>342</v>
      </c>
      <c r="K6" s="84">
        <v>467</v>
      </c>
      <c r="L6" s="84">
        <v>318</v>
      </c>
      <c r="M6" s="84">
        <v>421</v>
      </c>
    </row>
    <row r="7" spans="1:13" ht="12" customHeight="1">
      <c r="A7" s="178"/>
      <c r="B7" s="9" t="s">
        <v>9</v>
      </c>
      <c r="C7" s="10">
        <v>64</v>
      </c>
      <c r="D7" s="11">
        <v>68</v>
      </c>
      <c r="E7" s="37">
        <v>53</v>
      </c>
      <c r="F7" s="37">
        <v>51</v>
      </c>
      <c r="G7" s="37">
        <v>168</v>
      </c>
      <c r="H7" s="37">
        <v>157</v>
      </c>
      <c r="I7" s="37">
        <v>159</v>
      </c>
      <c r="J7" s="84">
        <v>65</v>
      </c>
      <c r="K7" s="84">
        <v>0</v>
      </c>
      <c r="L7" s="84">
        <v>64</v>
      </c>
      <c r="M7" s="84">
        <v>112</v>
      </c>
    </row>
    <row r="8" spans="1:13" ht="12" customHeight="1">
      <c r="A8" s="178"/>
      <c r="B8" s="9" t="s">
        <v>5</v>
      </c>
      <c r="C8" s="10">
        <v>979</v>
      </c>
      <c r="D8" s="11">
        <v>565</v>
      </c>
      <c r="E8" s="11">
        <v>639</v>
      </c>
      <c r="F8" s="11">
        <v>829</v>
      </c>
      <c r="G8" s="11">
        <v>960</v>
      </c>
      <c r="H8" s="11">
        <v>1025</v>
      </c>
      <c r="I8" s="11">
        <v>1067</v>
      </c>
      <c r="J8" s="85">
        <v>1175</v>
      </c>
      <c r="K8" s="85">
        <v>1019</v>
      </c>
      <c r="L8" s="85">
        <v>1295</v>
      </c>
      <c r="M8" s="85">
        <v>1798</v>
      </c>
    </row>
    <row r="9" spans="1:13" ht="12" customHeight="1">
      <c r="A9" s="179"/>
      <c r="B9" s="111" t="s">
        <v>32</v>
      </c>
      <c r="C9" s="112"/>
      <c r="D9" s="113"/>
      <c r="E9" s="113"/>
      <c r="F9" s="113"/>
      <c r="G9" s="113"/>
      <c r="H9" s="113"/>
      <c r="I9" s="113"/>
      <c r="J9" s="85"/>
      <c r="K9" s="85"/>
      <c r="L9" s="85"/>
      <c r="M9" s="85">
        <f>0+1185+43</f>
        <v>1228</v>
      </c>
    </row>
    <row r="10" spans="1:13" ht="12" customHeight="1" thickBot="1">
      <c r="A10" s="180"/>
      <c r="B10" s="27" t="s">
        <v>13</v>
      </c>
      <c r="C10" s="28">
        <v>2221</v>
      </c>
      <c r="D10" s="29">
        <v>3907</v>
      </c>
      <c r="E10" s="29">
        <v>4199</v>
      </c>
      <c r="F10" s="29">
        <v>4699</v>
      </c>
      <c r="G10" s="29">
        <v>4882</v>
      </c>
      <c r="H10" s="29">
        <v>5557</v>
      </c>
      <c r="I10" s="29">
        <v>6523</v>
      </c>
      <c r="J10" s="86">
        <v>6348</v>
      </c>
      <c r="K10" s="86">
        <v>6332</v>
      </c>
      <c r="L10" s="86">
        <v>7304</v>
      </c>
      <c r="M10" s="86">
        <v>3065</v>
      </c>
    </row>
    <row r="11" spans="1:13" ht="12" customHeight="1" thickTop="1">
      <c r="A11" s="189" t="s">
        <v>6</v>
      </c>
      <c r="B11" s="189"/>
      <c r="C11" s="107">
        <f aca="true" t="shared" si="0" ref="C11:I11">SUM(C5:C10)</f>
        <v>3751</v>
      </c>
      <c r="D11" s="107">
        <f t="shared" si="0"/>
        <v>4804</v>
      </c>
      <c r="E11" s="107">
        <f t="shared" si="0"/>
        <v>5250</v>
      </c>
      <c r="F11" s="107">
        <f t="shared" si="0"/>
        <v>6017</v>
      </c>
      <c r="G11" s="107">
        <f t="shared" si="0"/>
        <v>6693</v>
      </c>
      <c r="H11" s="107">
        <f t="shared" si="0"/>
        <v>7437</v>
      </c>
      <c r="I11" s="107">
        <f t="shared" si="0"/>
        <v>8544</v>
      </c>
      <c r="J11" s="107">
        <f>SUM(J5:J10)</f>
        <v>8385</v>
      </c>
      <c r="K11" s="107">
        <f>SUM(K5:K10)</f>
        <v>8421</v>
      </c>
      <c r="L11" s="107">
        <f>SUM(L5:L10)</f>
        <v>9765</v>
      </c>
      <c r="M11" s="107">
        <f>SUM(M5:M10)</f>
        <v>7209</v>
      </c>
    </row>
    <row r="12" spans="1:13" ht="16.5" customHeight="1">
      <c r="A12" s="160" t="s">
        <v>12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12" customHeight="1">
      <c r="A13" s="156" t="s">
        <v>1</v>
      </c>
      <c r="B13" s="158" t="s">
        <v>21</v>
      </c>
      <c r="C13" s="163" t="s">
        <v>19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5"/>
    </row>
    <row r="14" spans="1:13" ht="12" customHeight="1">
      <c r="A14" s="157"/>
      <c r="B14" s="159"/>
      <c r="C14" s="7">
        <v>2007</v>
      </c>
      <c r="D14" s="7">
        <v>2008</v>
      </c>
      <c r="E14" s="7">
        <v>2009</v>
      </c>
      <c r="F14" s="7">
        <v>2010</v>
      </c>
      <c r="G14" s="7">
        <v>2011</v>
      </c>
      <c r="H14" s="7">
        <v>2012</v>
      </c>
      <c r="I14" s="7">
        <v>2013</v>
      </c>
      <c r="J14" s="7">
        <v>2014</v>
      </c>
      <c r="K14" s="7">
        <v>2015</v>
      </c>
      <c r="L14" s="7">
        <v>2016</v>
      </c>
      <c r="M14" s="7">
        <v>2017</v>
      </c>
    </row>
    <row r="15" spans="1:13" ht="12" customHeight="1">
      <c r="A15" s="177">
        <v>2</v>
      </c>
      <c r="B15" s="12" t="s">
        <v>4</v>
      </c>
      <c r="C15" s="13">
        <v>18</v>
      </c>
      <c r="D15" s="14"/>
      <c r="E15" s="36">
        <v>62</v>
      </c>
      <c r="F15" s="36">
        <v>29</v>
      </c>
      <c r="G15" s="36">
        <v>61</v>
      </c>
      <c r="H15" s="36">
        <v>105</v>
      </c>
      <c r="I15" s="36">
        <v>114</v>
      </c>
      <c r="J15" s="83">
        <v>154</v>
      </c>
      <c r="K15" s="83">
        <v>144</v>
      </c>
      <c r="L15" s="83">
        <v>165</v>
      </c>
      <c r="M15" s="83">
        <v>41</v>
      </c>
    </row>
    <row r="16" spans="1:13" ht="12" customHeight="1">
      <c r="A16" s="178"/>
      <c r="B16" s="9" t="s">
        <v>8</v>
      </c>
      <c r="C16" s="10">
        <v>28</v>
      </c>
      <c r="D16" s="11">
        <v>62</v>
      </c>
      <c r="E16" s="37">
        <v>74</v>
      </c>
      <c r="F16" s="37">
        <v>51</v>
      </c>
      <c r="G16" s="37">
        <v>64</v>
      </c>
      <c r="H16" s="37">
        <v>71</v>
      </c>
      <c r="I16" s="37">
        <v>59</v>
      </c>
      <c r="J16" s="84">
        <v>141</v>
      </c>
      <c r="K16" s="84">
        <v>96</v>
      </c>
      <c r="L16" s="84">
        <v>114</v>
      </c>
      <c r="M16" s="84">
        <v>119</v>
      </c>
    </row>
    <row r="17" spans="1:13" ht="12" customHeight="1">
      <c r="A17" s="178"/>
      <c r="B17" s="9" t="s">
        <v>9</v>
      </c>
      <c r="C17" s="10">
        <v>12</v>
      </c>
      <c r="D17" s="11">
        <v>37</v>
      </c>
      <c r="E17" s="37">
        <v>15</v>
      </c>
      <c r="F17" s="37">
        <v>2</v>
      </c>
      <c r="G17" s="37">
        <v>2</v>
      </c>
      <c r="H17" s="37">
        <v>4</v>
      </c>
      <c r="I17" s="37">
        <v>36</v>
      </c>
      <c r="J17" s="84">
        <v>50</v>
      </c>
      <c r="K17" s="84">
        <v>0</v>
      </c>
      <c r="L17" s="84">
        <v>49</v>
      </c>
      <c r="M17" s="84">
        <v>27</v>
      </c>
    </row>
    <row r="18" spans="1:13" ht="12" customHeight="1">
      <c r="A18" s="178"/>
      <c r="B18" s="9" t="s">
        <v>5</v>
      </c>
      <c r="C18" s="10">
        <v>47</v>
      </c>
      <c r="D18" s="11">
        <v>275</v>
      </c>
      <c r="E18" s="11">
        <v>420</v>
      </c>
      <c r="F18" s="11">
        <v>243</v>
      </c>
      <c r="G18" s="11">
        <v>131</v>
      </c>
      <c r="H18" s="11">
        <v>212</v>
      </c>
      <c r="I18" s="11">
        <v>195</v>
      </c>
      <c r="J18" s="85">
        <v>28</v>
      </c>
      <c r="K18" s="85">
        <v>306</v>
      </c>
      <c r="L18" s="85">
        <v>281</v>
      </c>
      <c r="M18" s="85">
        <v>295</v>
      </c>
    </row>
    <row r="19" spans="1:13" ht="12" customHeight="1">
      <c r="A19" s="179"/>
      <c r="B19" s="111" t="s">
        <v>32</v>
      </c>
      <c r="C19" s="112"/>
      <c r="D19" s="113"/>
      <c r="E19" s="113"/>
      <c r="F19" s="113"/>
      <c r="G19" s="113"/>
      <c r="H19" s="113"/>
      <c r="I19" s="113"/>
      <c r="J19" s="85"/>
      <c r="K19" s="85"/>
      <c r="L19" s="85"/>
      <c r="M19" s="85">
        <f>1+81+10</f>
        <v>92</v>
      </c>
    </row>
    <row r="20" spans="1:13" ht="12" customHeight="1" thickBot="1">
      <c r="A20" s="180"/>
      <c r="B20" s="27" t="s">
        <v>13</v>
      </c>
      <c r="C20" s="28">
        <v>812</v>
      </c>
      <c r="D20" s="29">
        <v>1835</v>
      </c>
      <c r="E20" s="29">
        <v>1931</v>
      </c>
      <c r="F20" s="29">
        <v>1627</v>
      </c>
      <c r="G20" s="29">
        <v>859</v>
      </c>
      <c r="H20" s="29">
        <v>1576</v>
      </c>
      <c r="I20" s="29">
        <v>1545</v>
      </c>
      <c r="J20" s="86">
        <v>1476</v>
      </c>
      <c r="K20" s="86">
        <v>1563</v>
      </c>
      <c r="L20" s="86">
        <v>1591</v>
      </c>
      <c r="M20" s="86">
        <f>65+1098+1</f>
        <v>1164</v>
      </c>
    </row>
    <row r="21" spans="1:13" ht="12" customHeight="1" thickTop="1">
      <c r="A21" s="188" t="s">
        <v>6</v>
      </c>
      <c r="B21" s="188"/>
      <c r="C21" s="108">
        <f aca="true" t="shared" si="1" ref="C21:I21">SUM(C15:C20)</f>
        <v>917</v>
      </c>
      <c r="D21" s="108">
        <f t="shared" si="1"/>
        <v>2209</v>
      </c>
      <c r="E21" s="108">
        <f t="shared" si="1"/>
        <v>2502</v>
      </c>
      <c r="F21" s="108">
        <f t="shared" si="1"/>
        <v>1952</v>
      </c>
      <c r="G21" s="108">
        <f t="shared" si="1"/>
        <v>1117</v>
      </c>
      <c r="H21" s="108">
        <f t="shared" si="1"/>
        <v>1968</v>
      </c>
      <c r="I21" s="108">
        <f t="shared" si="1"/>
        <v>1949</v>
      </c>
      <c r="J21" s="108">
        <f>SUM(J15:J20)</f>
        <v>1849</v>
      </c>
      <c r="K21" s="108">
        <f>SUM(K15:K20)</f>
        <v>2109</v>
      </c>
      <c r="L21" s="108">
        <f>SUM(L15:L20)</f>
        <v>2200</v>
      </c>
      <c r="M21" s="108">
        <f>SUM(M15:M20)</f>
        <v>1738</v>
      </c>
    </row>
    <row r="22" spans="1:13" ht="14.25" customHeight="1">
      <c r="A22" s="160" t="s">
        <v>12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</row>
    <row r="23" spans="1:13" ht="12" customHeight="1">
      <c r="A23" s="156" t="s">
        <v>1</v>
      </c>
      <c r="B23" s="158" t="s">
        <v>21</v>
      </c>
      <c r="C23" s="163" t="s">
        <v>20</v>
      </c>
      <c r="D23" s="164"/>
      <c r="E23" s="164"/>
      <c r="F23" s="164"/>
      <c r="G23" s="164"/>
      <c r="H23" s="164"/>
      <c r="I23" s="164"/>
      <c r="J23" s="164"/>
      <c r="K23" s="164"/>
      <c r="L23" s="165"/>
      <c r="M23" s="98"/>
    </row>
    <row r="24" spans="1:13" ht="12" customHeight="1">
      <c r="A24" s="157"/>
      <c r="B24" s="159"/>
      <c r="C24" s="7">
        <v>2007</v>
      </c>
      <c r="D24" s="7">
        <v>2008</v>
      </c>
      <c r="E24" s="7">
        <v>2009</v>
      </c>
      <c r="F24" s="7">
        <v>2010</v>
      </c>
      <c r="G24" s="7">
        <v>2011</v>
      </c>
      <c r="H24" s="7">
        <v>2012</v>
      </c>
      <c r="I24" s="7">
        <v>2013</v>
      </c>
      <c r="J24" s="7">
        <v>2014</v>
      </c>
      <c r="K24" s="7">
        <v>2015</v>
      </c>
      <c r="L24" s="7">
        <v>2016</v>
      </c>
      <c r="M24" s="7">
        <v>2017</v>
      </c>
    </row>
    <row r="25" spans="1:13" ht="12" customHeight="1">
      <c r="A25" s="177">
        <v>3</v>
      </c>
      <c r="B25" s="12" t="s">
        <v>4</v>
      </c>
      <c r="C25" s="13">
        <v>72</v>
      </c>
      <c r="D25" s="14"/>
      <c r="E25" s="36">
        <v>62</v>
      </c>
      <c r="F25" s="36">
        <v>83</v>
      </c>
      <c r="G25" s="36">
        <v>89</v>
      </c>
      <c r="H25" s="36">
        <v>164</v>
      </c>
      <c r="I25" s="36">
        <v>168</v>
      </c>
      <c r="J25" s="83">
        <v>210</v>
      </c>
      <c r="K25" s="83">
        <v>201</v>
      </c>
      <c r="L25" s="83">
        <v>215</v>
      </c>
      <c r="M25" s="83">
        <v>55</v>
      </c>
    </row>
    <row r="26" spans="1:13" ht="12" customHeight="1">
      <c r="A26" s="178"/>
      <c r="B26" s="9" t="s">
        <v>8</v>
      </c>
      <c r="C26" s="10">
        <v>30</v>
      </c>
      <c r="D26" s="11">
        <v>81</v>
      </c>
      <c r="E26" s="37">
        <v>87</v>
      </c>
      <c r="F26" s="37">
        <v>74</v>
      </c>
      <c r="G26" s="37">
        <v>75</v>
      </c>
      <c r="H26" s="37">
        <v>80</v>
      </c>
      <c r="I26" s="37">
        <v>61</v>
      </c>
      <c r="J26" s="84">
        <v>154</v>
      </c>
      <c r="K26" s="84">
        <v>117</v>
      </c>
      <c r="L26" s="84">
        <v>135</v>
      </c>
      <c r="M26" s="84">
        <v>119</v>
      </c>
    </row>
    <row r="27" spans="1:13" ht="12" customHeight="1">
      <c r="A27" s="178"/>
      <c r="B27" s="9" t="s">
        <v>9</v>
      </c>
      <c r="C27" s="10">
        <v>13</v>
      </c>
      <c r="D27" s="11">
        <v>43</v>
      </c>
      <c r="E27" s="37">
        <v>16</v>
      </c>
      <c r="F27" s="37">
        <v>5</v>
      </c>
      <c r="G27" s="37">
        <v>10</v>
      </c>
      <c r="H27" s="37">
        <v>26</v>
      </c>
      <c r="I27" s="37">
        <v>47</v>
      </c>
      <c r="J27" s="84">
        <v>56</v>
      </c>
      <c r="K27" s="84">
        <v>0</v>
      </c>
      <c r="L27" s="84">
        <v>59</v>
      </c>
      <c r="M27" s="84">
        <v>57</v>
      </c>
    </row>
    <row r="28" spans="1:13" ht="12" customHeight="1">
      <c r="A28" s="178"/>
      <c r="B28" s="9" t="s">
        <v>5</v>
      </c>
      <c r="C28" s="10">
        <v>185</v>
      </c>
      <c r="D28" s="11">
        <v>295</v>
      </c>
      <c r="E28" s="11">
        <v>420</v>
      </c>
      <c r="F28" s="11">
        <v>326</v>
      </c>
      <c r="G28" s="11">
        <v>182</v>
      </c>
      <c r="H28" s="11">
        <v>292</v>
      </c>
      <c r="I28" s="11">
        <v>265</v>
      </c>
      <c r="J28" s="85">
        <v>348</v>
      </c>
      <c r="K28" s="85">
        <v>370</v>
      </c>
      <c r="L28" s="85">
        <v>352</v>
      </c>
      <c r="M28" s="85">
        <v>347</v>
      </c>
    </row>
    <row r="29" spans="1:13" ht="12" customHeight="1">
      <c r="A29" s="179"/>
      <c r="B29" s="111" t="s">
        <v>32</v>
      </c>
      <c r="C29" s="112"/>
      <c r="D29" s="113"/>
      <c r="E29" s="113"/>
      <c r="F29" s="113"/>
      <c r="G29" s="113"/>
      <c r="H29" s="113"/>
      <c r="I29" s="113"/>
      <c r="J29" s="85"/>
      <c r="K29" s="85"/>
      <c r="L29" s="85"/>
      <c r="M29" s="85">
        <v>92</v>
      </c>
    </row>
    <row r="30" spans="1:13" ht="12" customHeight="1" thickBot="1">
      <c r="A30" s="180"/>
      <c r="B30" s="27" t="s">
        <v>13</v>
      </c>
      <c r="C30" s="28">
        <v>1276</v>
      </c>
      <c r="D30" s="29">
        <v>1867</v>
      </c>
      <c r="E30" s="29">
        <v>1984</v>
      </c>
      <c r="F30" s="29">
        <v>2015</v>
      </c>
      <c r="G30" s="29">
        <v>988</v>
      </c>
      <c r="H30" s="29">
        <v>1912</v>
      </c>
      <c r="I30" s="29">
        <v>1890</v>
      </c>
      <c r="J30" s="86">
        <v>1842</v>
      </c>
      <c r="K30" s="86">
        <v>1963</v>
      </c>
      <c r="L30" s="86">
        <v>1969</v>
      </c>
      <c r="M30" s="86">
        <f>1219+98+31</f>
        <v>1348</v>
      </c>
    </row>
    <row r="31" spans="1:13" ht="12" customHeight="1" thickTop="1">
      <c r="A31" s="189" t="s">
        <v>6</v>
      </c>
      <c r="B31" s="189"/>
      <c r="C31" s="107">
        <f aca="true" t="shared" si="2" ref="C31:I31">SUM(C25:C30)</f>
        <v>1576</v>
      </c>
      <c r="D31" s="107">
        <f t="shared" si="2"/>
        <v>2286</v>
      </c>
      <c r="E31" s="107">
        <f t="shared" si="2"/>
        <v>2569</v>
      </c>
      <c r="F31" s="107">
        <f t="shared" si="2"/>
        <v>2503</v>
      </c>
      <c r="G31" s="107">
        <f t="shared" si="2"/>
        <v>1344</v>
      </c>
      <c r="H31" s="107">
        <f t="shared" si="2"/>
        <v>2474</v>
      </c>
      <c r="I31" s="107">
        <f t="shared" si="2"/>
        <v>2431</v>
      </c>
      <c r="J31" s="107">
        <f>SUM(J25:J30)</f>
        <v>2610</v>
      </c>
      <c r="K31" s="107">
        <f>SUM(K25:K30)</f>
        <v>2651</v>
      </c>
      <c r="L31" s="107">
        <f>SUM(L25:L30)</f>
        <v>2730</v>
      </c>
      <c r="M31" s="107">
        <f>SUM(M25:M30)</f>
        <v>2018</v>
      </c>
    </row>
    <row r="32" spans="1:13" ht="15" customHeight="1">
      <c r="A32" s="160" t="s">
        <v>12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2"/>
    </row>
    <row r="33" spans="1:13" ht="14.25" customHeight="1">
      <c r="A33" s="156" t="s">
        <v>1</v>
      </c>
      <c r="B33" s="158" t="s">
        <v>21</v>
      </c>
      <c r="C33" s="163" t="s">
        <v>16</v>
      </c>
      <c r="D33" s="164"/>
      <c r="E33" s="164"/>
      <c r="F33" s="164"/>
      <c r="G33" s="164"/>
      <c r="H33" s="164"/>
      <c r="I33" s="164"/>
      <c r="J33" s="164"/>
      <c r="K33" s="164"/>
      <c r="L33" s="165"/>
      <c r="M33" s="98"/>
    </row>
    <row r="34" spans="1:13" ht="13.5">
      <c r="A34" s="157"/>
      <c r="B34" s="159"/>
      <c r="C34" s="7">
        <v>2007</v>
      </c>
      <c r="D34" s="7">
        <v>2008</v>
      </c>
      <c r="E34" s="7">
        <v>2009</v>
      </c>
      <c r="F34" s="7">
        <v>2010</v>
      </c>
      <c r="G34" s="7">
        <v>2011</v>
      </c>
      <c r="H34" s="7">
        <v>2012</v>
      </c>
      <c r="I34" s="7">
        <v>2013</v>
      </c>
      <c r="J34" s="7">
        <v>2014</v>
      </c>
      <c r="K34" s="7">
        <v>2015</v>
      </c>
      <c r="L34" s="7">
        <v>2016</v>
      </c>
      <c r="M34" s="7">
        <v>2017</v>
      </c>
    </row>
    <row r="35" spans="1:13" ht="13.5">
      <c r="A35" s="177">
        <v>4</v>
      </c>
      <c r="B35" s="12" t="s">
        <v>4</v>
      </c>
      <c r="C35" s="41">
        <v>111</v>
      </c>
      <c r="D35" s="16"/>
      <c r="E35" s="36">
        <v>107</v>
      </c>
      <c r="F35" s="36">
        <v>54</v>
      </c>
      <c r="G35" s="36">
        <v>110</v>
      </c>
      <c r="H35" s="36">
        <v>180</v>
      </c>
      <c r="I35" s="36">
        <v>192</v>
      </c>
      <c r="J35" s="83">
        <v>391</v>
      </c>
      <c r="K35" s="83">
        <v>324</v>
      </c>
      <c r="L35" s="83">
        <v>390</v>
      </c>
      <c r="M35" s="83">
        <f>224+31</f>
        <v>255</v>
      </c>
    </row>
    <row r="36" spans="1:13" ht="13.5">
      <c r="A36" s="178"/>
      <c r="B36" s="9" t="s">
        <v>8</v>
      </c>
      <c r="C36" s="25">
        <v>30</v>
      </c>
      <c r="D36" s="19">
        <v>140</v>
      </c>
      <c r="E36" s="37">
        <v>134</v>
      </c>
      <c r="F36" s="37">
        <v>174</v>
      </c>
      <c r="G36" s="37">
        <v>202</v>
      </c>
      <c r="H36" s="37">
        <v>185</v>
      </c>
      <c r="I36" s="37">
        <v>194</v>
      </c>
      <c r="J36" s="84">
        <v>220</v>
      </c>
      <c r="K36" s="84">
        <v>240</v>
      </c>
      <c r="L36" s="84">
        <v>312</v>
      </c>
      <c r="M36" s="84">
        <v>323</v>
      </c>
    </row>
    <row r="37" spans="1:13" ht="13.5">
      <c r="A37" s="178"/>
      <c r="B37" s="9" t="s">
        <v>9</v>
      </c>
      <c r="C37" s="25">
        <v>28</v>
      </c>
      <c r="D37" s="19">
        <v>53</v>
      </c>
      <c r="E37" s="37">
        <v>41</v>
      </c>
      <c r="F37" s="37">
        <v>24</v>
      </c>
      <c r="G37" s="37">
        <v>29</v>
      </c>
      <c r="H37" s="37">
        <v>43</v>
      </c>
      <c r="I37" s="37">
        <v>64</v>
      </c>
      <c r="J37" s="84">
        <v>86</v>
      </c>
      <c r="K37" s="84">
        <v>0</v>
      </c>
      <c r="L37" s="84">
        <v>101</v>
      </c>
      <c r="M37" s="84">
        <v>115</v>
      </c>
    </row>
    <row r="38" spans="1:13" ht="13.5">
      <c r="A38" s="178"/>
      <c r="B38" s="9" t="s">
        <v>5</v>
      </c>
      <c r="C38" s="25">
        <v>182</v>
      </c>
      <c r="D38" s="19">
        <v>501</v>
      </c>
      <c r="E38" s="11">
        <v>465</v>
      </c>
      <c r="F38" s="11">
        <v>446</v>
      </c>
      <c r="G38" s="11">
        <v>243</v>
      </c>
      <c r="H38" s="11">
        <v>464</v>
      </c>
      <c r="I38" s="11">
        <v>493</v>
      </c>
      <c r="J38" s="85">
        <v>753</v>
      </c>
      <c r="K38" s="85">
        <v>713</v>
      </c>
      <c r="L38" s="85">
        <v>668</v>
      </c>
      <c r="M38" s="85">
        <v>878</v>
      </c>
    </row>
    <row r="39" spans="1:13" ht="13.5">
      <c r="A39" s="179"/>
      <c r="B39" s="111" t="s">
        <v>32</v>
      </c>
      <c r="C39" s="115"/>
      <c r="D39" s="116"/>
      <c r="E39" s="113"/>
      <c r="F39" s="113"/>
      <c r="G39" s="113"/>
      <c r="H39" s="113"/>
      <c r="I39" s="113"/>
      <c r="J39" s="85"/>
      <c r="K39" s="85"/>
      <c r="L39" s="85"/>
      <c r="M39" s="85">
        <f>0+174+0</f>
        <v>174</v>
      </c>
    </row>
    <row r="40" spans="1:13" ht="14.25" thickBot="1">
      <c r="A40" s="180"/>
      <c r="B40" s="27" t="s">
        <v>13</v>
      </c>
      <c r="C40" s="35">
        <v>1635</v>
      </c>
      <c r="D40" s="33">
        <v>3519</v>
      </c>
      <c r="E40" s="29">
        <v>3372</v>
      </c>
      <c r="F40" s="29">
        <v>3275</v>
      </c>
      <c r="G40" s="29">
        <v>3634</v>
      </c>
      <c r="H40" s="29">
        <v>3578</v>
      </c>
      <c r="I40" s="29">
        <v>3895</v>
      </c>
      <c r="J40" s="86">
        <v>3524</v>
      </c>
      <c r="K40" s="86">
        <v>3691</v>
      </c>
      <c r="L40" s="86">
        <v>4190</v>
      </c>
      <c r="M40" s="86">
        <f>2415+1+0</f>
        <v>2416</v>
      </c>
    </row>
    <row r="41" spans="1:13" ht="14.25" thickTop="1">
      <c r="A41" s="189" t="s">
        <v>6</v>
      </c>
      <c r="B41" s="189"/>
      <c r="C41" s="107">
        <f aca="true" t="shared" si="3" ref="C41:H41">SUM(C35:C40)</f>
        <v>1986</v>
      </c>
      <c r="D41" s="107">
        <f t="shared" si="3"/>
        <v>4213</v>
      </c>
      <c r="E41" s="107">
        <f t="shared" si="3"/>
        <v>4119</v>
      </c>
      <c r="F41" s="107">
        <f t="shared" si="3"/>
        <v>3973</v>
      </c>
      <c r="G41" s="107">
        <f t="shared" si="3"/>
        <v>4218</v>
      </c>
      <c r="H41" s="107">
        <f t="shared" si="3"/>
        <v>4450</v>
      </c>
      <c r="I41" s="107">
        <v>4838</v>
      </c>
      <c r="J41" s="107">
        <f>SUM(J35:J40)</f>
        <v>4974</v>
      </c>
      <c r="K41" s="107">
        <f>SUM(K35:K40)</f>
        <v>4968</v>
      </c>
      <c r="L41" s="107">
        <f>SUM(L35:L40)</f>
        <v>5661</v>
      </c>
      <c r="M41" s="107">
        <f>SUM(M35:M40)</f>
        <v>4161</v>
      </c>
    </row>
    <row r="42" spans="1:13" ht="14.25" customHeight="1">
      <c r="A42" s="160" t="s">
        <v>12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</row>
    <row r="43" spans="1:13" ht="13.5" customHeight="1">
      <c r="A43" s="156" t="s">
        <v>1</v>
      </c>
      <c r="B43" s="158" t="s">
        <v>21</v>
      </c>
      <c r="C43" s="163" t="s">
        <v>18</v>
      </c>
      <c r="D43" s="164"/>
      <c r="E43" s="164"/>
      <c r="F43" s="164"/>
      <c r="G43" s="164"/>
      <c r="H43" s="164"/>
      <c r="I43" s="164"/>
      <c r="J43" s="164"/>
      <c r="K43" s="164"/>
      <c r="L43" s="165"/>
      <c r="M43" s="98"/>
    </row>
    <row r="44" spans="1:13" ht="13.5">
      <c r="A44" s="157"/>
      <c r="B44" s="159"/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7">
        <v>2012</v>
      </c>
      <c r="I44" s="7">
        <v>2013</v>
      </c>
      <c r="J44" s="7">
        <v>2014</v>
      </c>
      <c r="K44" s="7">
        <v>2015</v>
      </c>
      <c r="L44" s="7">
        <v>2016</v>
      </c>
      <c r="M44" s="7">
        <v>2017</v>
      </c>
    </row>
    <row r="45" spans="1:13" ht="12.75">
      <c r="A45" s="177">
        <v>5</v>
      </c>
      <c r="B45" s="12" t="s">
        <v>4</v>
      </c>
      <c r="C45" s="12">
        <v>25</v>
      </c>
      <c r="D45" s="12"/>
      <c r="E45" s="17">
        <v>100</v>
      </c>
      <c r="F45" s="17">
        <v>34.93975903614458</v>
      </c>
      <c r="G45" s="17">
        <v>68.53932584269663</v>
      </c>
      <c r="H45" s="17">
        <v>64.02439024390245</v>
      </c>
      <c r="I45" s="42">
        <v>67.85714285714286</v>
      </c>
      <c r="J45" s="42">
        <v>73.33333333333333</v>
      </c>
      <c r="K45" s="42">
        <v>71.64</v>
      </c>
      <c r="L45" s="42">
        <v>76.7</v>
      </c>
      <c r="M45" s="42">
        <v>75.93</v>
      </c>
    </row>
    <row r="46" spans="1:13" ht="12.75">
      <c r="A46" s="178"/>
      <c r="B46" s="9" t="s">
        <v>8</v>
      </c>
      <c r="C46" s="9">
        <v>93.33</v>
      </c>
      <c r="D46" s="9">
        <v>76.5</v>
      </c>
      <c r="E46" s="20">
        <v>85.0574712643678</v>
      </c>
      <c r="F46" s="20">
        <v>68.91891891891892</v>
      </c>
      <c r="G46" s="20">
        <v>85.33333333333334</v>
      </c>
      <c r="H46" s="20">
        <v>88.75</v>
      </c>
      <c r="I46" s="57">
        <v>96.72131147540983</v>
      </c>
      <c r="J46" s="57">
        <v>91.55844155844156</v>
      </c>
      <c r="K46" s="57">
        <v>82.05</v>
      </c>
      <c r="L46" s="57">
        <v>84.44444444444444</v>
      </c>
      <c r="M46" s="57">
        <v>100</v>
      </c>
    </row>
    <row r="47" spans="1:13" ht="12.75">
      <c r="A47" s="178"/>
      <c r="B47" s="9" t="s">
        <v>9</v>
      </c>
      <c r="C47" s="10">
        <v>92.31</v>
      </c>
      <c r="D47" s="11">
        <v>86</v>
      </c>
      <c r="E47" s="20">
        <v>93.75</v>
      </c>
      <c r="F47" s="20">
        <v>40</v>
      </c>
      <c r="G47" s="20">
        <v>20</v>
      </c>
      <c r="H47" s="20">
        <v>15.384615384615385</v>
      </c>
      <c r="I47" s="57">
        <v>76.59574468085107</v>
      </c>
      <c r="J47" s="57">
        <v>89.28571428571429</v>
      </c>
      <c r="K47" s="57">
        <v>0</v>
      </c>
      <c r="L47" s="57">
        <v>83.05084745762711</v>
      </c>
      <c r="M47" s="57">
        <v>47.37</v>
      </c>
    </row>
    <row r="48" spans="1:13" ht="12.75">
      <c r="A48" s="186"/>
      <c r="B48" s="9" t="s">
        <v>5</v>
      </c>
      <c r="C48" s="10">
        <v>25.41</v>
      </c>
      <c r="D48" s="11">
        <v>93.2</v>
      </c>
      <c r="E48" s="20">
        <v>100</v>
      </c>
      <c r="F48" s="20">
        <v>74.5398773006135</v>
      </c>
      <c r="G48" s="20">
        <v>71.97802197802197</v>
      </c>
      <c r="H48" s="20">
        <v>72.6027397260274</v>
      </c>
      <c r="I48" s="20">
        <v>73.58490566037736</v>
      </c>
      <c r="J48" s="20">
        <v>8.045977011494253</v>
      </c>
      <c r="K48" s="20">
        <v>82.7</v>
      </c>
      <c r="L48" s="20">
        <v>79.82954545454545</v>
      </c>
      <c r="M48" s="20">
        <v>85.01</v>
      </c>
    </row>
    <row r="49" spans="1:13" ht="12.75">
      <c r="A49" s="172"/>
      <c r="B49" s="9" t="s">
        <v>32</v>
      </c>
      <c r="C49" s="10"/>
      <c r="D49" s="11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3.5" thickBot="1">
      <c r="A50" s="173"/>
      <c r="B50" s="44" t="s">
        <v>13</v>
      </c>
      <c r="C50" s="45">
        <v>63.64</v>
      </c>
      <c r="D50" s="46">
        <v>98.3</v>
      </c>
      <c r="E50" s="47">
        <v>97.32862903225806</v>
      </c>
      <c r="F50" s="47">
        <v>80.74441687344913</v>
      </c>
      <c r="G50" s="47">
        <v>86.94331983805668</v>
      </c>
      <c r="H50" s="47">
        <v>82.42677824267783</v>
      </c>
      <c r="I50" s="47">
        <v>81.74603174603175</v>
      </c>
      <c r="J50" s="47">
        <v>80.13029315960912</v>
      </c>
      <c r="K50" s="47">
        <v>79.62</v>
      </c>
      <c r="L50" s="47">
        <v>80.80243778567801</v>
      </c>
      <c r="M50" s="47">
        <f>M20/M30*100</f>
        <v>86.35014836795251</v>
      </c>
    </row>
    <row r="51" spans="1:13" ht="14.25" thickTop="1">
      <c r="A51" s="189" t="s">
        <v>6</v>
      </c>
      <c r="B51" s="189"/>
      <c r="C51" s="109">
        <v>58.19</v>
      </c>
      <c r="D51" s="107">
        <v>96.6</v>
      </c>
      <c r="E51" s="110">
        <v>97.39198131568703</v>
      </c>
      <c r="F51" s="110">
        <v>77.98641630043947</v>
      </c>
      <c r="G51" s="110">
        <v>83.11011904761905</v>
      </c>
      <c r="H51" s="110">
        <v>79.54729183508489</v>
      </c>
      <c r="I51" s="110">
        <v>80.17276840806252</v>
      </c>
      <c r="J51" s="110">
        <v>70.84291187739463</v>
      </c>
      <c r="K51" s="110">
        <v>79.55</v>
      </c>
      <c r="L51" s="110">
        <v>80.6</v>
      </c>
      <c r="M51" s="110">
        <f>M21/M31*100</f>
        <v>86.1248761149653</v>
      </c>
    </row>
    <row r="52" spans="1:13" ht="14.25" customHeight="1">
      <c r="A52" s="160" t="s">
        <v>12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2"/>
    </row>
    <row r="53" spans="1:13" ht="12.75" customHeight="1">
      <c r="A53" s="156" t="s">
        <v>1</v>
      </c>
      <c r="B53" s="158" t="s">
        <v>0</v>
      </c>
      <c r="C53" s="163" t="s">
        <v>17</v>
      </c>
      <c r="D53" s="164"/>
      <c r="E53" s="164"/>
      <c r="F53" s="164"/>
      <c r="G53" s="164"/>
      <c r="H53" s="164"/>
      <c r="I53" s="164"/>
      <c r="J53" s="164"/>
      <c r="K53" s="164"/>
      <c r="L53" s="165"/>
      <c r="M53" s="98"/>
    </row>
    <row r="54" spans="1:13" ht="13.5">
      <c r="A54" s="157"/>
      <c r="B54" s="159"/>
      <c r="C54" s="7">
        <v>2007</v>
      </c>
      <c r="D54" s="7">
        <v>2008</v>
      </c>
      <c r="E54" s="7">
        <v>2009</v>
      </c>
      <c r="F54" s="7">
        <v>2010</v>
      </c>
      <c r="G54" s="7">
        <v>2011</v>
      </c>
      <c r="H54" s="7">
        <v>2012</v>
      </c>
      <c r="I54" s="7">
        <v>2013</v>
      </c>
      <c r="J54" s="7">
        <v>2014</v>
      </c>
      <c r="K54" s="7">
        <v>2015</v>
      </c>
      <c r="L54" s="7">
        <v>2016</v>
      </c>
      <c r="M54" s="7">
        <v>2017</v>
      </c>
    </row>
    <row r="55" spans="1:13" ht="12.75">
      <c r="A55" s="177">
        <v>6</v>
      </c>
      <c r="B55" s="12" t="s">
        <v>4</v>
      </c>
      <c r="C55" s="12">
        <v>317.94</v>
      </c>
      <c r="D55" s="12"/>
      <c r="E55" s="17">
        <v>204.6</v>
      </c>
      <c r="F55" s="17">
        <v>153.24137931034483</v>
      </c>
      <c r="G55" s="17">
        <v>179.34426229508196</v>
      </c>
      <c r="H55" s="17">
        <v>168.84761904761905</v>
      </c>
      <c r="I55" s="42">
        <v>169.01754385964912</v>
      </c>
      <c r="J55" s="42">
        <v>159.7012987012987</v>
      </c>
      <c r="K55" s="42">
        <v>236.92</v>
      </c>
      <c r="L55" s="42">
        <v>297.43636363636364</v>
      </c>
      <c r="M55" s="42">
        <v>397.85</v>
      </c>
    </row>
    <row r="56" spans="1:13" ht="12.75">
      <c r="A56" s="178"/>
      <c r="B56" s="9" t="s">
        <v>8</v>
      </c>
      <c r="C56" s="9">
        <v>280.82</v>
      </c>
      <c r="D56" s="19">
        <v>273</v>
      </c>
      <c r="E56" s="20">
        <v>283.99</v>
      </c>
      <c r="F56" s="20">
        <v>184.45098039215685</v>
      </c>
      <c r="G56" s="20">
        <v>200.375</v>
      </c>
      <c r="H56" s="20">
        <v>207.6338028169014</v>
      </c>
      <c r="I56" s="57">
        <v>243.66101694915255</v>
      </c>
      <c r="J56" s="57">
        <v>386.5531914893617</v>
      </c>
      <c r="K56" s="57">
        <v>318.76</v>
      </c>
      <c r="L56" s="57">
        <v>344.7105263157895</v>
      </c>
      <c r="M56" s="57">
        <v>348</v>
      </c>
    </row>
    <row r="57" spans="1:13" ht="12.75">
      <c r="A57" s="178"/>
      <c r="B57" s="9" t="s">
        <v>9</v>
      </c>
      <c r="C57" s="10">
        <v>242.33</v>
      </c>
      <c r="D57" s="19">
        <v>479</v>
      </c>
      <c r="E57" s="20">
        <v>866.67</v>
      </c>
      <c r="F57" s="20">
        <v>146</v>
      </c>
      <c r="G57" s="20">
        <v>1056.5</v>
      </c>
      <c r="H57" s="20">
        <v>1460</v>
      </c>
      <c r="I57" s="57">
        <v>3351.3888888888887</v>
      </c>
      <c r="J57" s="57">
        <v>793.22</v>
      </c>
      <c r="K57" s="57">
        <v>0</v>
      </c>
      <c r="L57" s="57">
        <v>155.91836734693877</v>
      </c>
      <c r="M57" s="57">
        <v>157.04</v>
      </c>
    </row>
    <row r="58" spans="1:13" ht="12.75">
      <c r="A58" s="178"/>
      <c r="B58" s="9" t="s">
        <v>5</v>
      </c>
      <c r="C58" s="10">
        <v>383.55</v>
      </c>
      <c r="D58" s="19">
        <v>262</v>
      </c>
      <c r="E58" s="20">
        <v>126.2</v>
      </c>
      <c r="F58" s="20">
        <v>195.02469135802468</v>
      </c>
      <c r="G58" s="20">
        <v>248.93129770992365</v>
      </c>
      <c r="H58" s="20">
        <v>208.91509433962264</v>
      </c>
      <c r="I58" s="20">
        <v>229.4974358974359</v>
      </c>
      <c r="J58" s="20">
        <v>3825.5</v>
      </c>
      <c r="K58" s="20">
        <v>320.97</v>
      </c>
      <c r="L58" s="20">
        <v>325.6370106761566</v>
      </c>
      <c r="M58" s="20">
        <v>337.46</v>
      </c>
    </row>
    <row r="59" spans="1:13" ht="12.75">
      <c r="A59" s="179"/>
      <c r="B59" s="111" t="s">
        <v>32</v>
      </c>
      <c r="C59" s="112"/>
      <c r="D59" s="116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13.5" thickBot="1">
      <c r="A60" s="180"/>
      <c r="B60" s="27" t="s">
        <v>13</v>
      </c>
      <c r="C60" s="28">
        <v>209.6</v>
      </c>
      <c r="D60" s="33">
        <v>313</v>
      </c>
      <c r="E60" s="34">
        <v>311.15794924909375</v>
      </c>
      <c r="F60" s="34">
        <v>342.7541487400123</v>
      </c>
      <c r="G60" s="34">
        <v>392.50756693830033</v>
      </c>
      <c r="H60" s="34">
        <v>367.6446700507614</v>
      </c>
      <c r="I60" s="34">
        <v>444.82459546925566</v>
      </c>
      <c r="J60" s="34">
        <v>506.0548780487805</v>
      </c>
      <c r="K60" s="34">
        <v>562.02</v>
      </c>
      <c r="L60" s="34">
        <v>591.4959145191704</v>
      </c>
      <c r="M60" s="34">
        <v>467.3</v>
      </c>
    </row>
    <row r="61" spans="1:13" ht="14.25" thickTop="1">
      <c r="A61" s="167" t="s">
        <v>6</v>
      </c>
      <c r="B61" s="167"/>
      <c r="C61" s="70">
        <v>223.24</v>
      </c>
      <c r="D61" s="70">
        <v>324</v>
      </c>
      <c r="E61" s="71">
        <v>279.99520383693044</v>
      </c>
      <c r="F61" s="71">
        <v>317.2105532786885</v>
      </c>
      <c r="G61" s="71">
        <v>354.20859444941806</v>
      </c>
      <c r="H61" s="71">
        <v>336.3866869918699</v>
      </c>
      <c r="I61" s="71">
        <v>454.7460236018471</v>
      </c>
      <c r="J61" s="71">
        <v>526.1276365603029</v>
      </c>
      <c r="K61" s="71">
        <v>493.78</v>
      </c>
      <c r="L61" s="71">
        <v>513</v>
      </c>
      <c r="M61" s="71">
        <f>SUM(M55:M60)/5</f>
        <v>341.53</v>
      </c>
    </row>
    <row r="62" spans="1:12" ht="12.75" customHeight="1">
      <c r="A62" s="168" t="s">
        <v>30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</sheetData>
  <sheetProtection/>
  <mergeCells count="37">
    <mergeCell ref="A2:M2"/>
    <mergeCell ref="A12:M12"/>
    <mergeCell ref="C3:M3"/>
    <mergeCell ref="C13:M13"/>
    <mergeCell ref="A52:M52"/>
    <mergeCell ref="A42:M42"/>
    <mergeCell ref="A32:M32"/>
    <mergeCell ref="A22:M22"/>
    <mergeCell ref="B43:B44"/>
    <mergeCell ref="B23:B24"/>
    <mergeCell ref="A55:A60"/>
    <mergeCell ref="A61:B61"/>
    <mergeCell ref="A45:A50"/>
    <mergeCell ref="A35:A40"/>
    <mergeCell ref="B33:B34"/>
    <mergeCell ref="A41:B41"/>
    <mergeCell ref="A51:B51"/>
    <mergeCell ref="A53:A54"/>
    <mergeCell ref="B53:B54"/>
    <mergeCell ref="A43:A44"/>
    <mergeCell ref="C53:L53"/>
    <mergeCell ref="A5:A10"/>
    <mergeCell ref="A11:B11"/>
    <mergeCell ref="A13:A14"/>
    <mergeCell ref="B13:B14"/>
    <mergeCell ref="A15:A20"/>
    <mergeCell ref="A25:A30"/>
    <mergeCell ref="A62:L62"/>
    <mergeCell ref="A3:A4"/>
    <mergeCell ref="B3:B4"/>
    <mergeCell ref="A21:B21"/>
    <mergeCell ref="A23:A24"/>
    <mergeCell ref="A31:B31"/>
    <mergeCell ref="A33:A34"/>
    <mergeCell ref="C23:L23"/>
    <mergeCell ref="C33:L33"/>
    <mergeCell ref="C43:L43"/>
  </mergeCells>
  <printOptions verticalCentered="1"/>
  <pageMargins left="0.5511811023622047" right="0" top="0" bottom="0" header="0" footer="0"/>
  <pageSetup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C27">
      <selection activeCell="A42" sqref="A42:M42"/>
    </sheetView>
  </sheetViews>
  <sheetFormatPr defaultColWidth="9.140625" defaultRowHeight="12.75"/>
  <cols>
    <col min="1" max="1" width="4.57421875" style="100" customWidth="1"/>
    <col min="2" max="2" width="26.00390625" style="100" customWidth="1"/>
    <col min="3" max="13" width="12.7109375" style="100" customWidth="1"/>
    <col min="14" max="16384" width="9.140625" style="100" customWidth="1"/>
  </cols>
  <sheetData>
    <row r="1" spans="1:13" ht="13.5">
      <c r="A1" s="101"/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 t="s">
        <v>24</v>
      </c>
    </row>
    <row r="2" spans="1:13" ht="15.75" customHeight="1">
      <c r="A2" s="160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ht="12.75" customHeight="1">
      <c r="A3" s="157" t="s">
        <v>1</v>
      </c>
      <c r="B3" s="159" t="s">
        <v>21</v>
      </c>
      <c r="C3" s="175" t="s">
        <v>15</v>
      </c>
      <c r="D3" s="176"/>
      <c r="E3" s="176"/>
      <c r="F3" s="176"/>
      <c r="G3" s="176"/>
      <c r="H3" s="176"/>
      <c r="I3" s="176"/>
      <c r="J3" s="176"/>
      <c r="K3" s="176"/>
      <c r="L3" s="176"/>
      <c r="M3" s="187"/>
    </row>
    <row r="4" spans="1:13" ht="13.5">
      <c r="A4" s="157"/>
      <c r="B4" s="159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51">
        <v>2013</v>
      </c>
      <c r="J4" s="51">
        <v>2014</v>
      </c>
      <c r="K4" s="51">
        <v>2015</v>
      </c>
      <c r="L4" s="51">
        <v>2016</v>
      </c>
      <c r="M4" s="51">
        <v>2017</v>
      </c>
    </row>
    <row r="5" spans="1:13" ht="15" customHeight="1">
      <c r="A5" s="152">
        <v>1</v>
      </c>
      <c r="B5" s="122" t="s">
        <v>8</v>
      </c>
      <c r="C5" s="123">
        <v>2453</v>
      </c>
      <c r="D5" s="124">
        <v>2972</v>
      </c>
      <c r="E5" s="125">
        <v>2831</v>
      </c>
      <c r="F5" s="125">
        <v>2029</v>
      </c>
      <c r="G5" s="125">
        <f>1350+1334</f>
        <v>2684</v>
      </c>
      <c r="H5" s="125">
        <f>314+1928</f>
        <v>2242</v>
      </c>
      <c r="I5" s="126">
        <f>175+2267</f>
        <v>2442</v>
      </c>
      <c r="J5" s="127">
        <f>85+1546</f>
        <v>1631</v>
      </c>
      <c r="K5" s="127">
        <f>2+2632</f>
        <v>2634</v>
      </c>
      <c r="L5" s="127">
        <v>2755</v>
      </c>
      <c r="M5" s="127">
        <v>3368</v>
      </c>
    </row>
    <row r="6" spans="1:13" ht="15" customHeight="1">
      <c r="A6" s="152"/>
      <c r="B6" s="122" t="s">
        <v>32</v>
      </c>
      <c r="C6" s="123"/>
      <c r="D6" s="124"/>
      <c r="E6" s="125"/>
      <c r="F6" s="125"/>
      <c r="G6" s="125"/>
      <c r="H6" s="125"/>
      <c r="I6" s="126"/>
      <c r="J6" s="127"/>
      <c r="K6" s="127"/>
      <c r="L6" s="127"/>
      <c r="M6" s="127">
        <f>593+1873+7</f>
        <v>2473</v>
      </c>
    </row>
    <row r="7" spans="1:13" ht="15" customHeight="1">
      <c r="A7" s="152"/>
      <c r="B7" s="122" t="s">
        <v>5</v>
      </c>
      <c r="C7" s="123">
        <v>286</v>
      </c>
      <c r="D7" s="124">
        <v>1337</v>
      </c>
      <c r="E7" s="124">
        <v>1913</v>
      </c>
      <c r="F7" s="124">
        <v>2312</v>
      </c>
      <c r="G7" s="124">
        <v>3634</v>
      </c>
      <c r="H7" s="124">
        <v>3820</v>
      </c>
      <c r="I7" s="128">
        <v>5312</v>
      </c>
      <c r="J7" s="129">
        <v>6064</v>
      </c>
      <c r="K7" s="129">
        <v>6672</v>
      </c>
      <c r="L7" s="129">
        <v>6389</v>
      </c>
      <c r="M7" s="129">
        <v>4963</v>
      </c>
    </row>
    <row r="8" spans="1:13" ht="15" customHeight="1">
      <c r="A8" s="190" t="s">
        <v>6</v>
      </c>
      <c r="B8" s="190"/>
      <c r="C8" s="130">
        <f aca="true" t="shared" si="0" ref="C8:I8">SUM(C5:C7)</f>
        <v>2739</v>
      </c>
      <c r="D8" s="130">
        <f t="shared" si="0"/>
        <v>4309</v>
      </c>
      <c r="E8" s="130">
        <f t="shared" si="0"/>
        <v>4744</v>
      </c>
      <c r="F8" s="130">
        <f t="shared" si="0"/>
        <v>4341</v>
      </c>
      <c r="G8" s="130">
        <f t="shared" si="0"/>
        <v>6318</v>
      </c>
      <c r="H8" s="130">
        <f t="shared" si="0"/>
        <v>6062</v>
      </c>
      <c r="I8" s="131">
        <f t="shared" si="0"/>
        <v>7754</v>
      </c>
      <c r="J8" s="131">
        <f>SUM(J5:J7)</f>
        <v>7695</v>
      </c>
      <c r="K8" s="131">
        <f>SUM(K5:K7)</f>
        <v>9306</v>
      </c>
      <c r="L8" s="131">
        <f>SUM(L5:L7)</f>
        <v>9144</v>
      </c>
      <c r="M8" s="131">
        <f>SUM(M5:M7)</f>
        <v>10804</v>
      </c>
    </row>
    <row r="9" spans="1:13" ht="13.5">
      <c r="A9" s="132"/>
      <c r="B9" s="133"/>
      <c r="C9" s="134"/>
      <c r="D9" s="134"/>
      <c r="E9" s="134"/>
      <c r="F9" s="134"/>
      <c r="G9" s="134"/>
      <c r="H9" s="134"/>
      <c r="I9" s="135"/>
      <c r="J9" s="135"/>
      <c r="K9" s="135"/>
      <c r="L9" s="136"/>
      <c r="M9" s="136"/>
    </row>
    <row r="10" spans="1:13" ht="16.5" customHeight="1">
      <c r="A10" s="160" t="s">
        <v>37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3" ht="26.25" customHeight="1">
      <c r="A11" s="157" t="s">
        <v>1</v>
      </c>
      <c r="B11" s="159" t="s">
        <v>21</v>
      </c>
      <c r="C11" s="175" t="s">
        <v>19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87"/>
    </row>
    <row r="12" spans="1:13" ht="13.5">
      <c r="A12" s="157"/>
      <c r="B12" s="159"/>
      <c r="C12" s="7">
        <v>2007</v>
      </c>
      <c r="D12" s="7">
        <v>2008</v>
      </c>
      <c r="E12" s="7">
        <v>2009</v>
      </c>
      <c r="F12" s="7">
        <v>2010</v>
      </c>
      <c r="G12" s="7">
        <v>2011</v>
      </c>
      <c r="H12" s="7">
        <v>2012</v>
      </c>
      <c r="I12" s="51">
        <v>2013</v>
      </c>
      <c r="J12" s="51">
        <v>2014</v>
      </c>
      <c r="K12" s="51">
        <v>2015</v>
      </c>
      <c r="L12" s="51">
        <v>2016</v>
      </c>
      <c r="M12" s="51">
        <v>2017</v>
      </c>
    </row>
    <row r="13" spans="1:13" ht="15" customHeight="1">
      <c r="A13" s="152">
        <v>2</v>
      </c>
      <c r="B13" s="122" t="s">
        <v>8</v>
      </c>
      <c r="C13" s="123">
        <v>578</v>
      </c>
      <c r="D13" s="124">
        <v>962</v>
      </c>
      <c r="E13" s="125">
        <v>809</v>
      </c>
      <c r="F13" s="125">
        <v>713</v>
      </c>
      <c r="G13" s="125">
        <f>323+49</f>
        <v>372</v>
      </c>
      <c r="H13" s="125">
        <f>277+471</f>
        <v>748</v>
      </c>
      <c r="I13" s="126">
        <f>54+806</f>
        <v>860</v>
      </c>
      <c r="J13" s="127">
        <f>18+1546</f>
        <v>1564</v>
      </c>
      <c r="K13" s="127">
        <f>3+1604</f>
        <v>1607</v>
      </c>
      <c r="L13" s="127">
        <v>1925</v>
      </c>
      <c r="M13" s="127">
        <v>1759</v>
      </c>
    </row>
    <row r="14" spans="1:13" ht="15" customHeight="1">
      <c r="A14" s="152"/>
      <c r="B14" s="122" t="s">
        <v>32</v>
      </c>
      <c r="C14" s="123"/>
      <c r="D14" s="124"/>
      <c r="E14" s="125"/>
      <c r="F14" s="125"/>
      <c r="G14" s="125"/>
      <c r="H14" s="125"/>
      <c r="I14" s="126"/>
      <c r="J14" s="127"/>
      <c r="K14" s="127"/>
      <c r="L14" s="127"/>
      <c r="M14" s="127">
        <f>1007+1+661+335</f>
        <v>2004</v>
      </c>
    </row>
    <row r="15" spans="1:13" ht="15" customHeight="1">
      <c r="A15" s="152"/>
      <c r="B15" s="122" t="s">
        <v>5</v>
      </c>
      <c r="C15" s="123">
        <v>186</v>
      </c>
      <c r="D15" s="124">
        <v>2345</v>
      </c>
      <c r="E15" s="124">
        <v>3349</v>
      </c>
      <c r="F15" s="124">
        <v>3610</v>
      </c>
      <c r="G15" s="124">
        <v>1219</v>
      </c>
      <c r="H15" s="124">
        <v>3441</v>
      </c>
      <c r="I15" s="128">
        <v>2920</v>
      </c>
      <c r="J15" s="129">
        <v>3636</v>
      </c>
      <c r="K15" s="129">
        <v>3589</v>
      </c>
      <c r="L15" s="129">
        <v>3514</v>
      </c>
      <c r="M15" s="129">
        <v>3240</v>
      </c>
    </row>
    <row r="16" spans="1:13" ht="15" customHeight="1">
      <c r="A16" s="190" t="s">
        <v>6</v>
      </c>
      <c r="B16" s="190"/>
      <c r="C16" s="130">
        <f aca="true" t="shared" si="1" ref="C16:I16">SUM(C13:C15)</f>
        <v>764</v>
      </c>
      <c r="D16" s="130">
        <f t="shared" si="1"/>
        <v>3307</v>
      </c>
      <c r="E16" s="130">
        <f t="shared" si="1"/>
        <v>4158</v>
      </c>
      <c r="F16" s="130">
        <f t="shared" si="1"/>
        <v>4323</v>
      </c>
      <c r="G16" s="130">
        <f t="shared" si="1"/>
        <v>1591</v>
      </c>
      <c r="H16" s="130">
        <f t="shared" si="1"/>
        <v>4189</v>
      </c>
      <c r="I16" s="131">
        <f t="shared" si="1"/>
        <v>3780</v>
      </c>
      <c r="J16" s="131">
        <f>SUM(J13:J15)</f>
        <v>5200</v>
      </c>
      <c r="K16" s="131">
        <f>SUM(K13:K15)</f>
        <v>5196</v>
      </c>
      <c r="L16" s="131">
        <f>SUM(L13:L15)</f>
        <v>5439</v>
      </c>
      <c r="M16" s="131">
        <f>SUM(M13:M15)</f>
        <v>7003</v>
      </c>
    </row>
    <row r="17" spans="1:13" ht="13.5">
      <c r="A17" s="132"/>
      <c r="B17" s="133"/>
      <c r="C17" s="134"/>
      <c r="D17" s="134"/>
      <c r="E17" s="134"/>
      <c r="F17" s="134"/>
      <c r="G17" s="134"/>
      <c r="H17" s="134"/>
      <c r="I17" s="135"/>
      <c r="J17" s="135"/>
      <c r="K17" s="135"/>
      <c r="L17" s="136"/>
      <c r="M17" s="136"/>
    </row>
    <row r="18" spans="1:13" ht="16.5" customHeight="1">
      <c r="A18" s="160" t="s">
        <v>37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2"/>
    </row>
    <row r="19" spans="1:13" ht="29.25" customHeight="1">
      <c r="A19" s="157" t="s">
        <v>1</v>
      </c>
      <c r="B19" s="159" t="s">
        <v>21</v>
      </c>
      <c r="C19" s="175" t="s">
        <v>20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87"/>
    </row>
    <row r="20" spans="1:13" ht="13.5">
      <c r="A20" s="157"/>
      <c r="B20" s="159"/>
      <c r="C20" s="7">
        <v>2007</v>
      </c>
      <c r="D20" s="7">
        <v>2008</v>
      </c>
      <c r="E20" s="7">
        <v>2009</v>
      </c>
      <c r="F20" s="7">
        <v>2010</v>
      </c>
      <c r="G20" s="7">
        <v>2011</v>
      </c>
      <c r="H20" s="7">
        <v>2012</v>
      </c>
      <c r="I20" s="51">
        <v>2013</v>
      </c>
      <c r="J20" s="51">
        <v>2014</v>
      </c>
      <c r="K20" s="51">
        <v>2015</v>
      </c>
      <c r="L20" s="51">
        <v>2016</v>
      </c>
      <c r="M20" s="51">
        <v>2017</v>
      </c>
    </row>
    <row r="21" spans="1:13" ht="15" customHeight="1">
      <c r="A21" s="152">
        <v>3</v>
      </c>
      <c r="B21" s="122" t="s">
        <v>8</v>
      </c>
      <c r="C21" s="123">
        <v>578</v>
      </c>
      <c r="D21" s="124">
        <v>1001</v>
      </c>
      <c r="E21" s="125">
        <v>827</v>
      </c>
      <c r="F21" s="125">
        <v>743</v>
      </c>
      <c r="G21" s="125">
        <f>326+56</f>
        <v>382</v>
      </c>
      <c r="H21" s="125">
        <f>281+494</f>
        <v>775</v>
      </c>
      <c r="I21" s="126">
        <f>57+835</f>
        <v>892</v>
      </c>
      <c r="J21" s="127">
        <f>19+1605</f>
        <v>1624</v>
      </c>
      <c r="K21" s="127">
        <f>3+1633</f>
        <v>1636</v>
      </c>
      <c r="L21" s="127">
        <v>1957</v>
      </c>
      <c r="M21" s="127">
        <v>1764</v>
      </c>
    </row>
    <row r="22" spans="1:13" ht="15" customHeight="1">
      <c r="A22" s="152"/>
      <c r="B22" s="122" t="s">
        <v>32</v>
      </c>
      <c r="C22" s="123"/>
      <c r="D22" s="124"/>
      <c r="E22" s="125"/>
      <c r="F22" s="125"/>
      <c r="G22" s="125"/>
      <c r="H22" s="125"/>
      <c r="I22" s="126"/>
      <c r="J22" s="127"/>
      <c r="K22" s="127"/>
      <c r="L22" s="127"/>
      <c r="M22" s="127">
        <f>1007+335+662</f>
        <v>2004</v>
      </c>
    </row>
    <row r="23" spans="1:13" ht="15" customHeight="1">
      <c r="A23" s="152"/>
      <c r="B23" s="122" t="s">
        <v>5</v>
      </c>
      <c r="C23" s="123">
        <v>571</v>
      </c>
      <c r="D23" s="124">
        <v>3679</v>
      </c>
      <c r="E23" s="124">
        <v>4321</v>
      </c>
      <c r="F23" s="124">
        <v>4606</v>
      </c>
      <c r="G23" s="124">
        <v>1778</v>
      </c>
      <c r="H23" s="124">
        <v>4796</v>
      </c>
      <c r="I23" s="128">
        <v>4314</v>
      </c>
      <c r="J23" s="129">
        <v>5160</v>
      </c>
      <c r="K23" s="129">
        <v>5080</v>
      </c>
      <c r="L23" s="129">
        <v>4815</v>
      </c>
      <c r="M23" s="129">
        <v>4722</v>
      </c>
    </row>
    <row r="24" spans="1:13" ht="15" customHeight="1">
      <c r="A24" s="190" t="s">
        <v>6</v>
      </c>
      <c r="B24" s="190"/>
      <c r="C24" s="130">
        <f aca="true" t="shared" si="2" ref="C24:M24">SUM(C21:C23)</f>
        <v>1149</v>
      </c>
      <c r="D24" s="130">
        <f t="shared" si="2"/>
        <v>4680</v>
      </c>
      <c r="E24" s="130">
        <f t="shared" si="2"/>
        <v>5148</v>
      </c>
      <c r="F24" s="130">
        <f t="shared" si="2"/>
        <v>5349</v>
      </c>
      <c r="G24" s="130">
        <f t="shared" si="2"/>
        <v>2160</v>
      </c>
      <c r="H24" s="130">
        <f t="shared" si="2"/>
        <v>5571</v>
      </c>
      <c r="I24" s="131">
        <f t="shared" si="2"/>
        <v>5206</v>
      </c>
      <c r="J24" s="131">
        <f t="shared" si="2"/>
        <v>6784</v>
      </c>
      <c r="K24" s="131">
        <f t="shared" si="2"/>
        <v>6716</v>
      </c>
      <c r="L24" s="131">
        <f t="shared" si="2"/>
        <v>6772</v>
      </c>
      <c r="M24" s="131">
        <f t="shared" si="2"/>
        <v>8490</v>
      </c>
    </row>
    <row r="25" spans="1:13" ht="13.5">
      <c r="A25" s="132"/>
      <c r="B25" s="133"/>
      <c r="C25" s="134"/>
      <c r="D25" s="134"/>
      <c r="E25" s="134"/>
      <c r="F25" s="134"/>
      <c r="G25" s="134"/>
      <c r="H25" s="134"/>
      <c r="I25" s="135"/>
      <c r="J25" s="135"/>
      <c r="K25" s="135"/>
      <c r="L25" s="136"/>
      <c r="M25" s="136"/>
    </row>
    <row r="26" spans="1:13" ht="16.5" customHeight="1">
      <c r="A26" s="160" t="s">
        <v>37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</row>
    <row r="27" spans="1:13" ht="12.75" customHeight="1">
      <c r="A27" s="157" t="s">
        <v>1</v>
      </c>
      <c r="B27" s="159" t="s">
        <v>21</v>
      </c>
      <c r="C27" s="175" t="s">
        <v>16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87"/>
    </row>
    <row r="28" spans="1:13" ht="13.5">
      <c r="A28" s="157"/>
      <c r="B28" s="159"/>
      <c r="C28" s="7">
        <v>2007</v>
      </c>
      <c r="D28" s="7">
        <v>2008</v>
      </c>
      <c r="E28" s="7">
        <v>2009</v>
      </c>
      <c r="F28" s="7">
        <v>2010</v>
      </c>
      <c r="G28" s="7">
        <v>2011</v>
      </c>
      <c r="H28" s="7">
        <v>2012</v>
      </c>
      <c r="I28" s="51">
        <v>2013</v>
      </c>
      <c r="J28" s="51">
        <v>2014</v>
      </c>
      <c r="K28" s="51">
        <v>2015</v>
      </c>
      <c r="L28" s="51">
        <v>2016</v>
      </c>
      <c r="M28" s="51">
        <v>2017</v>
      </c>
    </row>
    <row r="29" spans="1:13" ht="15" customHeight="1">
      <c r="A29" s="152">
        <v>4</v>
      </c>
      <c r="B29" s="122" t="s">
        <v>8</v>
      </c>
      <c r="C29" s="123">
        <v>1</v>
      </c>
      <c r="D29" s="124">
        <v>2175</v>
      </c>
      <c r="E29" s="125">
        <v>1285</v>
      </c>
      <c r="F29" s="125">
        <v>728</v>
      </c>
      <c r="G29" s="125">
        <v>930</v>
      </c>
      <c r="H29" s="125">
        <f>56+1147</f>
        <v>1203</v>
      </c>
      <c r="I29" s="126">
        <f>2+1452</f>
        <v>1454</v>
      </c>
      <c r="J29" s="127">
        <f>3+2077</f>
        <v>2080</v>
      </c>
      <c r="K29" s="127">
        <f>1+3325</f>
        <v>3326</v>
      </c>
      <c r="L29" s="127">
        <v>3021</v>
      </c>
      <c r="M29" s="127">
        <v>1584</v>
      </c>
    </row>
    <row r="30" spans="1:13" ht="15" customHeight="1">
      <c r="A30" s="152"/>
      <c r="B30" s="122" t="s">
        <v>32</v>
      </c>
      <c r="C30" s="123"/>
      <c r="D30" s="124"/>
      <c r="E30" s="125"/>
      <c r="F30" s="125"/>
      <c r="G30" s="125"/>
      <c r="H30" s="125"/>
      <c r="I30" s="126"/>
      <c r="J30" s="127"/>
      <c r="K30" s="127"/>
      <c r="L30" s="127"/>
      <c r="M30" s="127">
        <f>214+1+2557+32</f>
        <v>2804</v>
      </c>
    </row>
    <row r="31" spans="1:13" ht="15" customHeight="1">
      <c r="A31" s="152"/>
      <c r="B31" s="122" t="s">
        <v>5</v>
      </c>
      <c r="C31" s="123">
        <v>175</v>
      </c>
      <c r="D31" s="124">
        <v>3746</v>
      </c>
      <c r="E31" s="124">
        <v>5070</v>
      </c>
      <c r="F31" s="124">
        <v>5184</v>
      </c>
      <c r="G31" s="124">
        <v>2359</v>
      </c>
      <c r="H31" s="124">
        <v>4781</v>
      </c>
      <c r="I31" s="128">
        <v>5191</v>
      </c>
      <c r="J31" s="129">
        <v>5312</v>
      </c>
      <c r="K31" s="129">
        <v>5598</v>
      </c>
      <c r="L31" s="129">
        <v>5170</v>
      </c>
      <c r="M31" s="129">
        <v>4200</v>
      </c>
    </row>
    <row r="32" spans="1:13" ht="15" customHeight="1">
      <c r="A32" s="190" t="s">
        <v>6</v>
      </c>
      <c r="B32" s="190"/>
      <c r="C32" s="130">
        <f aca="true" t="shared" si="3" ref="C32:I32">SUM(C29:C31)</f>
        <v>176</v>
      </c>
      <c r="D32" s="130">
        <f t="shared" si="3"/>
        <v>5921</v>
      </c>
      <c r="E32" s="130">
        <f t="shared" si="3"/>
        <v>6355</v>
      </c>
      <c r="F32" s="130">
        <f t="shared" si="3"/>
        <v>5912</v>
      </c>
      <c r="G32" s="130">
        <f t="shared" si="3"/>
        <v>3289</v>
      </c>
      <c r="H32" s="130">
        <f t="shared" si="3"/>
        <v>5984</v>
      </c>
      <c r="I32" s="131">
        <f t="shared" si="3"/>
        <v>6645</v>
      </c>
      <c r="J32" s="131">
        <f>SUM(J29:J31)</f>
        <v>7392</v>
      </c>
      <c r="K32" s="131">
        <f>SUM(K29:K31)</f>
        <v>8924</v>
      </c>
      <c r="L32" s="131">
        <f>SUM(L29:L31)</f>
        <v>8191</v>
      </c>
      <c r="M32" s="131">
        <f>SUM(M29:M31)</f>
        <v>8588</v>
      </c>
    </row>
    <row r="33" spans="1:13" ht="13.5">
      <c r="A33" s="132"/>
      <c r="B33" s="133"/>
      <c r="C33" s="134"/>
      <c r="D33" s="134"/>
      <c r="E33" s="134"/>
      <c r="F33" s="134"/>
      <c r="G33" s="134"/>
      <c r="H33" s="134"/>
      <c r="I33" s="135"/>
      <c r="J33" s="135"/>
      <c r="K33" s="135"/>
      <c r="L33" s="136"/>
      <c r="M33" s="136"/>
    </row>
    <row r="34" spans="1:13" ht="16.5" customHeight="1">
      <c r="A34" s="191" t="s">
        <v>14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3"/>
    </row>
    <row r="35" spans="1:13" ht="26.25" customHeight="1">
      <c r="A35" s="157" t="s">
        <v>1</v>
      </c>
      <c r="B35" s="159" t="s">
        <v>21</v>
      </c>
      <c r="C35" s="175" t="s">
        <v>18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87"/>
    </row>
    <row r="36" spans="1:13" ht="13.5">
      <c r="A36" s="157"/>
      <c r="B36" s="159"/>
      <c r="C36" s="7">
        <v>2007</v>
      </c>
      <c r="D36" s="7">
        <v>2008</v>
      </c>
      <c r="E36" s="7">
        <v>2009</v>
      </c>
      <c r="F36" s="7">
        <v>2010</v>
      </c>
      <c r="G36" s="7">
        <v>2011</v>
      </c>
      <c r="H36" s="7">
        <v>2012</v>
      </c>
      <c r="I36" s="51">
        <v>2013</v>
      </c>
      <c r="J36" s="51">
        <v>2014</v>
      </c>
      <c r="K36" s="51">
        <v>2015</v>
      </c>
      <c r="L36" s="51">
        <v>2016</v>
      </c>
      <c r="M36" s="51">
        <v>2017</v>
      </c>
    </row>
    <row r="37" spans="1:13" ht="15" customHeight="1">
      <c r="A37" s="152">
        <v>5</v>
      </c>
      <c r="B37" s="122" t="s">
        <v>8</v>
      </c>
      <c r="C37" s="137">
        <v>100</v>
      </c>
      <c r="D37" s="138">
        <v>96.1</v>
      </c>
      <c r="E37" s="139">
        <v>97.82345828295043</v>
      </c>
      <c r="F37" s="139">
        <v>26.002917578409917</v>
      </c>
      <c r="G37" s="139">
        <f aca="true" t="shared" si="4" ref="G37:L37">G13/G5*100</f>
        <v>13.859910581222056</v>
      </c>
      <c r="H37" s="139">
        <f t="shared" si="4"/>
        <v>33.36306868867083</v>
      </c>
      <c r="I37" s="140">
        <f t="shared" si="4"/>
        <v>35.21703521703522</v>
      </c>
      <c r="J37" s="140">
        <f t="shared" si="4"/>
        <v>95.89209074187615</v>
      </c>
      <c r="K37" s="140">
        <f t="shared" si="4"/>
        <v>61.00987091875475</v>
      </c>
      <c r="L37" s="140">
        <f t="shared" si="4"/>
        <v>69.87295825771325</v>
      </c>
      <c r="M37" s="140">
        <v>99.71655328798185</v>
      </c>
    </row>
    <row r="38" spans="1:13" ht="15" customHeight="1">
      <c r="A38" s="152"/>
      <c r="B38" s="122" t="s">
        <v>32</v>
      </c>
      <c r="C38" s="137"/>
      <c r="D38" s="138"/>
      <c r="E38" s="139"/>
      <c r="F38" s="139"/>
      <c r="G38" s="139"/>
      <c r="H38" s="139"/>
      <c r="I38" s="126"/>
      <c r="J38" s="140"/>
      <c r="K38" s="140"/>
      <c r="L38" s="140"/>
      <c r="M38" s="140">
        <v>100</v>
      </c>
    </row>
    <row r="39" spans="1:13" ht="15" customHeight="1">
      <c r="A39" s="152"/>
      <c r="B39" s="122" t="s">
        <v>5</v>
      </c>
      <c r="C39" s="137">
        <v>32.57</v>
      </c>
      <c r="D39" s="138">
        <v>63.7</v>
      </c>
      <c r="E39" s="141">
        <v>77.51</v>
      </c>
      <c r="F39" s="141">
        <v>60.95913542722053</v>
      </c>
      <c r="G39" s="141">
        <f aca="true" t="shared" si="5" ref="G39:L40">G15/G7*100</f>
        <v>33.54430379746836</v>
      </c>
      <c r="H39" s="141">
        <f t="shared" si="5"/>
        <v>90.07853403141361</v>
      </c>
      <c r="I39" s="142">
        <f t="shared" si="5"/>
        <v>54.96987951807228</v>
      </c>
      <c r="J39" s="142">
        <f t="shared" si="5"/>
        <v>59.96042216358839</v>
      </c>
      <c r="K39" s="142">
        <f t="shared" si="5"/>
        <v>53.791966426858515</v>
      </c>
      <c r="L39" s="142">
        <f t="shared" si="5"/>
        <v>55.000782595085305</v>
      </c>
      <c r="M39" s="142">
        <v>68.61499364675984</v>
      </c>
    </row>
    <row r="40" spans="1:13" ht="15" customHeight="1">
      <c r="A40" s="190" t="s">
        <v>6</v>
      </c>
      <c r="B40" s="190"/>
      <c r="C40" s="143">
        <v>66.49</v>
      </c>
      <c r="D40" s="143">
        <v>70.7</v>
      </c>
      <c r="E40" s="106">
        <v>80.76923076923077</v>
      </c>
      <c r="F40" s="106">
        <v>49.896121883656505</v>
      </c>
      <c r="G40" s="106">
        <f t="shared" si="5"/>
        <v>25.18201962646407</v>
      </c>
      <c r="H40" s="106">
        <f t="shared" si="5"/>
        <v>69.10260640052788</v>
      </c>
      <c r="I40" s="144">
        <f t="shared" si="5"/>
        <v>48.749032757286564</v>
      </c>
      <c r="J40" s="144">
        <f t="shared" si="5"/>
        <v>67.57634827810266</v>
      </c>
      <c r="K40" s="144">
        <f t="shared" si="5"/>
        <v>55.834945196647325</v>
      </c>
      <c r="L40" s="144">
        <f t="shared" si="5"/>
        <v>59.481627296587924</v>
      </c>
      <c r="M40" s="144">
        <v>77.07369719395622</v>
      </c>
    </row>
    <row r="41" spans="1:13" ht="13.5">
      <c r="A41" s="145"/>
      <c r="B41" s="146"/>
      <c r="C41" s="147"/>
      <c r="D41" s="147"/>
      <c r="E41" s="147"/>
      <c r="F41" s="147"/>
      <c r="G41" s="147"/>
      <c r="H41" s="147"/>
      <c r="I41" s="148"/>
      <c r="J41" s="148"/>
      <c r="K41" s="148"/>
      <c r="L41" s="149"/>
      <c r="M41" s="149"/>
    </row>
    <row r="42" spans="1:13" ht="16.5" customHeight="1">
      <c r="A42" s="160" t="s">
        <v>37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</row>
    <row r="43" spans="1:13" ht="12.75" customHeight="1">
      <c r="A43" s="157" t="s">
        <v>1</v>
      </c>
      <c r="B43" s="159" t="s">
        <v>21</v>
      </c>
      <c r="C43" s="175" t="s">
        <v>17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87"/>
    </row>
    <row r="44" spans="1:13" ht="13.5">
      <c r="A44" s="157"/>
      <c r="B44" s="159"/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7">
        <v>2012</v>
      </c>
      <c r="I44" s="51">
        <v>2013</v>
      </c>
      <c r="J44" s="51">
        <v>2014</v>
      </c>
      <c r="K44" s="51">
        <v>2015</v>
      </c>
      <c r="L44" s="51">
        <v>2016</v>
      </c>
      <c r="M44" s="51">
        <v>2017</v>
      </c>
    </row>
    <row r="45" spans="1:13" ht="15" customHeight="1">
      <c r="A45" s="152">
        <v>6</v>
      </c>
      <c r="B45" s="122" t="s">
        <v>8</v>
      </c>
      <c r="C45" s="137">
        <v>309.27</v>
      </c>
      <c r="D45" s="138">
        <v>304</v>
      </c>
      <c r="E45" s="139">
        <v>557.51</v>
      </c>
      <c r="F45" s="139">
        <v>571.656381486676</v>
      </c>
      <c r="G45" s="139">
        <f>(258394+12069)/382</f>
        <v>708.0183246073299</v>
      </c>
      <c r="H45" s="139">
        <f>(220064+330626)/(281+494)</f>
        <v>710.5677419354839</v>
      </c>
      <c r="I45" s="140">
        <f>(56284+485649)/860</f>
        <v>630.1546511627907</v>
      </c>
      <c r="J45" s="140">
        <f>(21945+568516)/J13</f>
        <v>377.5326086956522</v>
      </c>
      <c r="K45" s="140">
        <f>(2403+382771)/1607</f>
        <v>239.68512756689483</v>
      </c>
      <c r="L45" s="140">
        <v>208</v>
      </c>
      <c r="M45" s="140">
        <v>187</v>
      </c>
    </row>
    <row r="46" spans="1:13" ht="15" customHeight="1">
      <c r="A46" s="152"/>
      <c r="B46" s="122" t="s">
        <v>32</v>
      </c>
      <c r="C46" s="137"/>
      <c r="D46" s="138"/>
      <c r="E46" s="139"/>
      <c r="F46" s="139"/>
      <c r="G46" s="139"/>
      <c r="H46" s="139"/>
      <c r="I46" s="150"/>
      <c r="J46" s="140"/>
      <c r="K46" s="140"/>
      <c r="L46" s="140"/>
      <c r="M46" s="140">
        <v>112</v>
      </c>
    </row>
    <row r="47" spans="1:13" ht="15" customHeight="1">
      <c r="A47" s="152"/>
      <c r="B47" s="122" t="s">
        <v>5</v>
      </c>
      <c r="C47" s="137">
        <v>69.75</v>
      </c>
      <c r="D47" s="138">
        <v>77.3</v>
      </c>
      <c r="E47" s="141">
        <v>115.28</v>
      </c>
      <c r="F47" s="141">
        <v>144.07340720221606</v>
      </c>
      <c r="G47" s="141">
        <f>318817/1219</f>
        <v>261.53978671041835</v>
      </c>
      <c r="H47" s="141">
        <f>978290/3441</f>
        <v>284.3039814007556</v>
      </c>
      <c r="I47" s="142">
        <f>914849/I15</f>
        <v>313.3044520547945</v>
      </c>
      <c r="J47" s="142">
        <v>340</v>
      </c>
      <c r="K47" s="142">
        <f>1280222/3589</f>
        <v>356.7071607690164</v>
      </c>
      <c r="L47" s="142">
        <v>433.1280591918042</v>
      </c>
      <c r="M47" s="142">
        <v>346.4</v>
      </c>
    </row>
    <row r="48" spans="1:13" ht="15" customHeight="1">
      <c r="A48" s="190" t="s">
        <v>6</v>
      </c>
      <c r="B48" s="190"/>
      <c r="C48" s="143">
        <v>250.95</v>
      </c>
      <c r="D48" s="143">
        <v>109.9</v>
      </c>
      <c r="E48" s="106">
        <v>201.32347282347283</v>
      </c>
      <c r="F48" s="106">
        <v>214.59541984732823</v>
      </c>
      <c r="G48" s="106">
        <f>(258384+12069+318817)/(372+1219)</f>
        <v>370.3771213073539</v>
      </c>
      <c r="H48" s="106">
        <f>(220064+330626+978290)/4189</f>
        <v>364.9988063977083</v>
      </c>
      <c r="I48" s="144">
        <f>(914879+56284+485649)/I16</f>
        <v>385.4</v>
      </c>
      <c r="J48" s="144">
        <f>(21945+568516+1236277)/J16</f>
        <v>351.2957692307692</v>
      </c>
      <c r="K48" s="144">
        <f>1665396/5196</f>
        <v>320.5150115473441</v>
      </c>
      <c r="L48" s="144">
        <f>1922412/L16</f>
        <v>353.44953116381686</v>
      </c>
      <c r="M48" s="144">
        <v>290.28305661132225</v>
      </c>
    </row>
    <row r="49" spans="1:13" ht="12.75" customHeight="1">
      <c r="A49" s="168" t="s">
        <v>31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</sheetData>
  <sheetProtection/>
  <mergeCells count="37">
    <mergeCell ref="A49:M49"/>
    <mergeCell ref="A42:M42"/>
    <mergeCell ref="A43:A44"/>
    <mergeCell ref="B43:B44"/>
    <mergeCell ref="C43:M43"/>
    <mergeCell ref="A45:A47"/>
    <mergeCell ref="A48:B48"/>
    <mergeCell ref="A34:M34"/>
    <mergeCell ref="A35:A36"/>
    <mergeCell ref="B35:B36"/>
    <mergeCell ref="C35:M35"/>
    <mergeCell ref="A37:A39"/>
    <mergeCell ref="A40:B40"/>
    <mergeCell ref="A26:M26"/>
    <mergeCell ref="A27:A28"/>
    <mergeCell ref="B27:B28"/>
    <mergeCell ref="C27:M27"/>
    <mergeCell ref="A29:A31"/>
    <mergeCell ref="A32:B32"/>
    <mergeCell ref="A18:M18"/>
    <mergeCell ref="A19:A20"/>
    <mergeCell ref="B19:B20"/>
    <mergeCell ref="C19:M19"/>
    <mergeCell ref="A21:A23"/>
    <mergeCell ref="A24:B24"/>
    <mergeCell ref="A10:M10"/>
    <mergeCell ref="A11:A12"/>
    <mergeCell ref="B11:B12"/>
    <mergeCell ref="C11:M11"/>
    <mergeCell ref="A13:A15"/>
    <mergeCell ref="A16:B16"/>
    <mergeCell ref="A2:M2"/>
    <mergeCell ref="A3:A4"/>
    <mergeCell ref="B3:B4"/>
    <mergeCell ref="C3:M3"/>
    <mergeCell ref="A5:A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2018-11-26T11:02:11Z</cp:lastPrinted>
  <dcterms:created xsi:type="dcterms:W3CDTF">2001-11-26T11:42:29Z</dcterms:created>
  <dcterms:modified xsi:type="dcterms:W3CDTF">2018-11-28T07:34:02Z</dcterms:modified>
  <cp:category/>
  <cp:version/>
  <cp:contentType/>
  <cp:contentStatus/>
</cp:coreProperties>
</file>