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7376" windowHeight="4752" tabRatio="917" activeTab="6"/>
  </bookViews>
  <sheets>
    <sheet name="садржај" sheetId="1" r:id="rId1"/>
    <sheet name="леталитет" sheetId="2" r:id="rId2"/>
    <sheet name="обдукције" sheetId="3" r:id="rId3"/>
    <sheet name="дужина лечења" sheetId="4" r:id="rId4"/>
    <sheet name="сестринска нега" sheetId="5" r:id="rId5"/>
    <sheet name="интерна леталитет" sheetId="6" r:id="rId6"/>
    <sheet name=" интерна обдукције" sheetId="7" r:id="rId7"/>
    <sheet name="интерна дужина лечења" sheetId="8" r:id="rId8"/>
    <sheet name="педијатрија леталитет" sheetId="9" r:id="rId9"/>
    <sheet name="педијатрија обдукције" sheetId="10" r:id="rId10"/>
    <sheet name="педијатрија дужина лечења" sheetId="11" r:id="rId11"/>
    <sheet name="гин леталитет" sheetId="12" r:id="rId12"/>
    <sheet name="гин дужина лечења" sheetId="13" r:id="rId13"/>
    <sheet name="гин обдукције" sheetId="14" r:id="rId14"/>
    <sheet name="хирургија леталитет" sheetId="15" r:id="rId15"/>
    <sheet name="хирургија обдукције" sheetId="16" r:id="rId16"/>
    <sheet name="хирургија дужина лечења" sheetId="17" r:id="rId17"/>
    <sheet name="преоперативни дани" sheetId="18" r:id="rId18"/>
    <sheet name="пацијенти који су добили сепсу" sheetId="19" r:id="rId19"/>
    <sheet name="инфаркт" sheetId="20" r:id="rId20"/>
    <sheet name="цви" sheetId="21" r:id="rId21"/>
    <sheet name="царски рез и партнер" sheetId="22" r:id="rId22"/>
    <sheet name="повреде породиља и деце" sheetId="23" r:id="rId23"/>
    <sheet name="труднице и деца умрли " sheetId="24" r:id="rId24"/>
    <sheet name="ургентна" sheetId="25" r:id="rId25"/>
    <sheet name="збрињавање траума" sheetId="26" r:id="rId26"/>
    <sheet name="безбедност" sheetId="27" r:id="rId27"/>
    <sheet name="безбедност у хирургији" sheetId="28" r:id="rId28"/>
    <sheet name="болничке инфекције" sheetId="29" r:id="rId29"/>
    <sheet name="инфекције оп места 1" sheetId="30" r:id="rId30"/>
    <sheet name="инфекције оп места 2" sheetId="31" r:id="rId31"/>
    <sheet name="стерилизација" sheetId="32" r:id="rId32"/>
    <sheet name="специјалистички" sheetId="33" r:id="rId33"/>
    <sheet name="интерна спец" sheetId="34" r:id="rId34"/>
    <sheet name="хирургија спец" sheetId="35" r:id="rId35"/>
    <sheet name="педијатрија спец" sheetId="36" r:id="rId36"/>
    <sheet name="гин спец" sheetId="37" r:id="rId37"/>
    <sheet name="психијатрија спец" sheetId="38" r:id="rId38"/>
    <sheet name="стр усавршавање" sheetId="39" r:id="rId39"/>
    <sheet name="листе чекања (2)" sheetId="40" r:id="rId40"/>
    <sheet name="прикупљање крви" sheetId="41" r:id="rId41"/>
    <sheet name="компоненте крви" sheetId="42" r:id="rId42"/>
    <sheet name="комисија" sheetId="43" r:id="rId43"/>
    <sheet name="унапређење" sheetId="44" r:id="rId44"/>
    <sheet name="приговори" sheetId="45" r:id="rId45"/>
  </sheets>
  <definedNames>
    <definedName name="_xlnm.Print_Area" localSheetId="26">'безбедност'!$A$1:$J$34</definedName>
    <definedName name="_xlnm.Print_Area" localSheetId="27">'безбедност у хирургији'!$A$1:$K$20</definedName>
    <definedName name="_xlnm.Print_Area" localSheetId="28">'болничке инфекције'!$A$1:$E$29</definedName>
    <definedName name="_xlnm.Print_Area" localSheetId="12">'гин дужина лечења'!$A$1:$J$18</definedName>
    <definedName name="_xlnm.Print_Area" localSheetId="11">'гин леталитет'!$A$1:$G$15</definedName>
    <definedName name="_xlnm.Print_Area" localSheetId="7">'интерна дужина лечења'!$A$1:$J$28</definedName>
    <definedName name="_xlnm.Print_Area" localSheetId="29">'инфекције оп места 1'!$A$1:$E$48</definedName>
    <definedName name="_xlnm.Print_Area" localSheetId="30">'инфекције оп места 2'!$A$1:$E$48</definedName>
    <definedName name="_xlnm.Print_Area" localSheetId="42">'комисија'!$A$1:$V$36</definedName>
    <definedName name="_xlnm.Print_Area" localSheetId="41">'компоненте крви'!$A$1:$E$16</definedName>
    <definedName name="_xlnm.Print_Area" localSheetId="1">'леталитет'!$A$1:$G$37</definedName>
    <definedName name="_xlnm.Print_Area" localSheetId="39">'листе чекања (2)'!$A$1:$J$74</definedName>
    <definedName name="_xlnm.Print_Area" localSheetId="2">'обдукције'!$A$1:$H$35</definedName>
    <definedName name="_xlnm.Print_Area" localSheetId="10">'педијатрија дужина лечења'!$A$1:$J$20</definedName>
    <definedName name="_xlnm.Print_Area" localSheetId="8">'педијатрија леталитет'!$A$1:$G$21</definedName>
    <definedName name="_xlnm.Print_Area" localSheetId="9">'педијатрија обдукције'!$A$1:$I$21</definedName>
    <definedName name="_xlnm.Print_Area" localSheetId="17">'преоперативни дани'!$A$1:$H$21</definedName>
    <definedName name="_xlnm.Print_Area" localSheetId="44">'приговори'!$A$1:$K$33</definedName>
    <definedName name="_xlnm.Print_Area" localSheetId="37">'психијатрија спец'!$A$1:$M$16</definedName>
    <definedName name="_xlnm.Print_Area" localSheetId="4">'сестринска нега'!$A$1:$G$35</definedName>
    <definedName name="_xlnm.Print_Area" localSheetId="32">'специјалистички'!$A$1:$M$34</definedName>
    <definedName name="_xlnm.Print_Area" localSheetId="38">'стр усавршавање'!$A$1:$H$34</definedName>
    <definedName name="_xlnm.Print_Area" localSheetId="43">'унапређење'!$A$1:$Z$34</definedName>
    <definedName name="_xlnm.Print_Area" localSheetId="24">'ургентна'!$A$1:$H$15</definedName>
    <definedName name="_xlnm.Print_Area" localSheetId="15">'хирургија обдукције'!$A$1:$H$21</definedName>
    <definedName name="_xlnm.Print_Area" localSheetId="21">'царски рез и партнер'!$A$1:$I$14</definedName>
  </definedNames>
  <calcPr fullCalcOnLoad="1"/>
</workbook>
</file>

<file path=xl/sharedStrings.xml><?xml version="1.0" encoding="utf-8"?>
<sst xmlns="http://schemas.openxmlformats.org/spreadsheetml/2006/main" count="1948" uniqueCount="622">
  <si>
    <t>СПЕЦИЈАЛНА БОЛНИЦАЗА ЦЕРЕБРАЛНУ ПАРАЛИЗУ И  РАЗВОЈНУ НЕУРОЛОГИЈУ</t>
  </si>
  <si>
    <t>* 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</si>
  <si>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t>(интернистичке гране медицине)</t>
  </si>
  <si>
    <t>ЗАВОД ЗА ПСИХОФИЗИОЛОШКЕ ПОРЕМЕЋАЈЕ И ГОВОРНУ ПАТОЛОГИЈУ</t>
  </si>
  <si>
    <t>* Нису укључени подаци о леченим и умрлим пацијентима на геријатријским и психијатријским одељењима у клиничко-болничким центрима.</t>
  </si>
  <si>
    <t>(хируршке гране медицине)</t>
  </si>
  <si>
    <t>(гинекологија и акушерство)</t>
  </si>
  <si>
    <t xml:space="preserve">БРОЈ МЕДИЦИНСКИХ СЕСТАРА </t>
  </si>
  <si>
    <t>* Нису укључени подаци о леченим и умрлим пацијентима на неонатолошким одељењима при породилиштима.</t>
  </si>
  <si>
    <t>БРОЈ ИСПИСАНИХ ОПЕРИСАНИХ ПАЦИЈЕНАТА</t>
  </si>
  <si>
    <t>СТОПА ЛЕТАЛИТЕТА ОПЕРИСАНИХ ПАЦИЈЕНАТА</t>
  </si>
  <si>
    <t>БРОЈ ХИРУРШКИХ ИНТЕРВЕНЦИЈА ОБАВЉЕНИХ У ХИРУРШКИМ САЛАМА</t>
  </si>
  <si>
    <t>БРОЈ ПРЕОПЕРАТИВНИХ ДАНА ЛЕЧЕЊА ЗА СВЕ ХИРУРШКЕ ИНТЕРВЕНЦИЈЕ ОБАВЉЕНЕ У ХИРУРШКИМ САЛАМА</t>
  </si>
  <si>
    <t>БРОЈ ЛЕКАРА УКЉУЧЕНИХ У ОПЕРАТИВНИ ПРОГРАМ</t>
  </si>
  <si>
    <t>БРОЈ ПОРОЂАЈА ОБАВЉЕНИХ ЦАРСКИМ РЕЗОМ</t>
  </si>
  <si>
    <t>БРОЈ ТРУДНИЦА И ПОРОДИЉА УМРЛИХ ТОКОМ ХОСПИТАЛИЗАЦИЈЕ</t>
  </si>
  <si>
    <t>БРОЈ ЖИВОРОЂЕНЕ ДЕЦЕ УМРЛЕ ДО ОТПУСТА ИЗ БОЛНИЦЕ</t>
  </si>
  <si>
    <t>ПРОЦЕНАТ ПОРОЂАЈА ОБАВЉЕНИХ ЦАРСКИМ РЕЗОМ</t>
  </si>
  <si>
    <t>СТОПА ИНЦИДЕНЦИЈЕ ИНФЕКЦИЈА ОПЕРАТИВНОГ МЕСТА</t>
  </si>
  <si>
    <t>УКУПАН БРОЈ ПРВИХ ПРЕГЛЕДА</t>
  </si>
  <si>
    <t>ПРОСЕЧНА ДУЖИНА ЧЕКАЊА НА ЗАКАЗАН ПРВИ ПРЕГЛЕД</t>
  </si>
  <si>
    <t>УКУПАН БРОЈ САТИ У НЕДЕЉИ КАДА СЛУЖБА РАДИ ПОПОДНЕ</t>
  </si>
  <si>
    <t>БРОЈ ДАНА У МЕСЕЦУ КАДА ЈЕ ОМОГУЋЕНО ЗАКАЗИВАЊЕ СПЕЦ.-КОНС. ПРЕГЛЕДА</t>
  </si>
  <si>
    <t>УКУПНА ДУЖИНА ЧЕКАЊА НА ЗАКАЗАН ПРВИ ПРЕГЛЕД</t>
  </si>
  <si>
    <t xml:space="preserve">ИНСТИТУТ ЗА ЗДРАВСТВЕНУ ЗАШТИТУ МАЈКЕ И ДЕТЕТА СРБИЈЕ </t>
  </si>
  <si>
    <t>ИНСТИТУТ ЗА ОРТОПЕДСКО-ХИРУРШКЕ БОЛЕСТИ "БАЊИЦА"</t>
  </si>
  <si>
    <t>СПЕЦИЈАЛНА БОЛНИЦА ЗА ЦЕРЕБРАЛНУ ПАРАЛИЗУ И РАЗВОЈНУ НЕУРОЛОГИЈУ</t>
  </si>
  <si>
    <t>КЛИНИЧКИ ЦЕНТАР СРБИЈЕ</t>
  </si>
  <si>
    <t>ЗАВОД ЗА ПСИХОФИЗИОЛОШКЕ ПОРЕМЕЋАЈЕ И ГОВОРНУ ПАТОЛОГИЈУ "ПРОФ ДР ЦВЕТКО БРАЈОВИЋ"</t>
  </si>
  <si>
    <t>БРОЈ КОМПЛИКАЦИЈА УСЛЕД ДАВАЊА АНЕСТЕЗИЈЕ</t>
  </si>
  <si>
    <t>БРОЈ ПОНОВЉЕНИХ ОПЕРАЦИЈА У ИСТОЈ РЕГИЈИ</t>
  </si>
  <si>
    <t>БРОЈ СВИХ БОЛНИЧКИХ ИНФЕКЦИЈА НА ЈЕДИНИЦИ ИНТЕНЗИВНЕ НЕГЕ</t>
  </si>
  <si>
    <t>СТОПА ИНЦИДЕНЦИЈЕ СВИХ БОЛНИЧКИХ ИНФЕКЦИЈА НА ЈЕДИНИЦИ ИНТЕНЗИВНЕ НЕГЕ</t>
  </si>
  <si>
    <t>БРОЈ ОПЕРИСАНИХ ПАЦИЈЕНАТА ОДРЕЂЕНЕ КЛАСЕ КОНТАМИНАЦИЈЕ ОПЕРАТИВНОГ МЕСТА</t>
  </si>
  <si>
    <t>БРОЈ ПАЦИЈЕНАТА СА ИНФЕКЦИЈОМ ОПЕРАТИВНОГ МЕСТА ОДРЕЂЕНЕ КЛАСЕ КОНТАМИНАЦИЈЕ</t>
  </si>
  <si>
    <t>КЛАСА КОНТАМИНАЦИЈЕ ОПЕРАТИВНОГ МЕСТА</t>
  </si>
  <si>
    <t>Нераздвојене класе</t>
  </si>
  <si>
    <t>II</t>
  </si>
  <si>
    <t>III</t>
  </si>
  <si>
    <t>IV</t>
  </si>
  <si>
    <t>I</t>
  </si>
  <si>
    <t>БРОЈ ПРЕГЛЕДАНИХ ПАЦИЈЕНАТА</t>
  </si>
  <si>
    <t>БРОЈ ПОКУШАНИХ КАРДИОПУЛМОНАЛНИХ РЕАНИМАЦИЈА</t>
  </si>
  <si>
    <t>БРОЈ УСПЕШНИХ КАРДИОПУЛМОНАЛНИХ РЕАНИМАЦИЈА</t>
  </si>
  <si>
    <t>ПРОЦЕНАТ УСПЕШНИХ КАРДИОПУЛМОНАЛНИХ РЕАНИМАЦИЈА</t>
  </si>
  <si>
    <t>* Нису укључени подаци о леченим пацијентима на геријатријским и психијатријским одељењима у клиничко-болничким центрима.</t>
  </si>
  <si>
    <t>БРОЈ РАДИОНИЦА, ЕДУКАТИВНИХ СКУПОВА И СЕМИНАРА ОДРЖАНИХ У ЗУ</t>
  </si>
  <si>
    <t>(интернистичке гране медицине)*</t>
  </si>
  <si>
    <t xml:space="preserve">СПЕЦИЈАЛНА БОЛНИЦА ЗА ЕНДЕМСКУ НЕФРОПАТИЈУ </t>
  </si>
  <si>
    <t>**Педијатријске гране медицине не укључују дечју хирургију, која је приказана у оквиру хируршких грана медицине.</t>
  </si>
  <si>
    <t>ЗДРАВСТВЕНА
 УСТАНОВА</t>
  </si>
  <si>
    <t>Ред.  
бр.</t>
  </si>
  <si>
    <t>(педијатријске гране медицине)**</t>
  </si>
  <si>
    <t>ПРОЦЕНАТ ПОДУДАРНОСТИ 
КЛИНИЧКИХ И ОБДУКЦИОНИХ ДИЈАГНОЗА</t>
  </si>
  <si>
    <t>УКУПАН
 БРОЈ 
УМРЛИХ</t>
  </si>
  <si>
    <t>УКУПАН БРОЈ УМРЛИХ
 УПУЋЕНИХ НА ОБДУКЦИЈУ</t>
  </si>
  <si>
    <t>Ред.
бр.</t>
  </si>
  <si>
    <t>ЗДРАВСТВЕНА 
УСТАНОВА</t>
  </si>
  <si>
    <t>ЗДРАВСТВЕНА
УСТАНОВА</t>
  </si>
  <si>
    <t>СПЕЦИЈАЛНА БОЛНИЦА ЗА 
РЕХАБИЛИТАЦИЈУ И ОРТОПЕДСКУ ПРОТЕТИКУ</t>
  </si>
  <si>
    <t>(педијатријске гране медицине**)</t>
  </si>
  <si>
    <t>КЛИНИКА ЗА РЕХАБИЛИТАЦИЈУ 
"ДР М.ЗОТОВИЋ"</t>
  </si>
  <si>
    <t xml:space="preserve">Табела 1 </t>
  </si>
  <si>
    <t>Табела 2</t>
  </si>
  <si>
    <t>Табела 3</t>
  </si>
  <si>
    <t>Табела 4</t>
  </si>
  <si>
    <t xml:space="preserve">Табела 5 </t>
  </si>
  <si>
    <t xml:space="preserve">Табела 6 </t>
  </si>
  <si>
    <t>УКУПАН 
БРОЈ УМРЛИХ</t>
  </si>
  <si>
    <t>Табела 8</t>
  </si>
  <si>
    <t xml:space="preserve">Табела 10 </t>
  </si>
  <si>
    <t>Табела 11</t>
  </si>
  <si>
    <t>Табела 12</t>
  </si>
  <si>
    <t>Табела 13</t>
  </si>
  <si>
    <t>Табела 14</t>
  </si>
  <si>
    <t xml:space="preserve">Табела 15 </t>
  </si>
  <si>
    <t>Табела 16</t>
  </si>
  <si>
    <t>Табела 17</t>
  </si>
  <si>
    <t>Табела 19</t>
  </si>
  <si>
    <t>Табела 23</t>
  </si>
  <si>
    <t>Табела 26</t>
  </si>
  <si>
    <t>Табела 28</t>
  </si>
  <si>
    <t>Табела 27</t>
  </si>
  <si>
    <t>Табела 29</t>
  </si>
  <si>
    <t>Табела 31</t>
  </si>
  <si>
    <t>Табела 32</t>
  </si>
  <si>
    <t>ИНСТИТУТ ЗА КВБ ДЕДИЊЕ</t>
  </si>
  <si>
    <t>КЛИНИЧКИ ЦEНТАР СРБИЈЕ **</t>
  </si>
  <si>
    <t>ИНСТИТУТ ЗА ЗДРАВСТВЕНУ ЗАШТИТУ МАЈКЕ И ДЕТЕТА СРБИЈЕ "ДР В.ЧУПИЋ" *</t>
  </si>
  <si>
    <t>ПРОСЕЧАН
 БРОЈ ПРЕОПЕРАТИВНИХ ДАНА</t>
  </si>
  <si>
    <t>СПЕЦИЈАЛНА БОЛНИЦА ЗА ЦЕРЕБРАЛНУ ПАРАЛИЗУ И  РАЗВОЈНУ НЕУРОЛОГИЈУ</t>
  </si>
  <si>
    <t>КЛИНИЧКИ ЦЕНТАР 
СРБИЈЕ</t>
  </si>
  <si>
    <t>КБЦ 
 "БЕЖАНИЈСКА КОСА"</t>
  </si>
  <si>
    <t>Табела 35</t>
  </si>
  <si>
    <t>УНИВЕРЗИТЕТСКА 
ДЕЧЈА КЛИНИКА</t>
  </si>
  <si>
    <t>Ред
бр.</t>
  </si>
  <si>
    <t>Ред. 
бр.</t>
  </si>
  <si>
    <t>Ред.
    бр.</t>
  </si>
  <si>
    <t xml:space="preserve">Табела 9 </t>
  </si>
  <si>
    <t>(педијатријске гране медицине) **</t>
  </si>
  <si>
    <t xml:space="preserve">КЛИНИЧКИ ЦEНТАР СРБИЈЕ </t>
  </si>
  <si>
    <t>УКУПАН БРОЈ
 УМРЛИХ</t>
  </si>
  <si>
    <t>КБЦ "ЗВЕЗДАРА"*</t>
  </si>
  <si>
    <t>КЛИНИЧКИ ЦEНТАР СРБИЈЕ**</t>
  </si>
  <si>
    <t>БРОЈ ЛЕКАРА</t>
  </si>
  <si>
    <t>КБЦ "ДР ДРАГИША МИШОВИЋ"</t>
  </si>
  <si>
    <t>Ред бр.</t>
  </si>
  <si>
    <t>ПРОСЕЧАН БРОЈ ПРЕГЛЕДАНИХ ДДК ПО ЛЕКАРУ</t>
  </si>
  <si>
    <t>БРОЈ ДАВАЊА КРВИ У МОБИЛНОМ ТИМУ</t>
  </si>
  <si>
    <t>БРОЈ ДАВАЊА КРВИ У УСТАНОВИ</t>
  </si>
  <si>
    <t>БРОЈ ПРЕГЛЕДАНИХ ДДК</t>
  </si>
  <si>
    <t>БРОЈ НАМЕНСКИХ ДАВАЊА</t>
  </si>
  <si>
    <t>УКУПАН БРОЈ ДАВАЊА КРВИ</t>
  </si>
  <si>
    <t>ПРОСЕЧАН БРОЈ ДАВАЊА КРВИ ДДК ПО ЛЕКАРУ</t>
  </si>
  <si>
    <t>% НАМЕНСКИХ ДАВАЊА КРВИ</t>
  </si>
  <si>
    <t>% ДАВАЊА КРВИ НА ТЕРЕНУ</t>
  </si>
  <si>
    <t>% ИЗДАТИХ ЈЕДИНИЦА ЦЕЛЕ КРВИ</t>
  </si>
  <si>
    <t>% ИЗДАТИХ ДЕЛЕУКОЦИТО-ВАНИХ ЕРИТРОЦИТА</t>
  </si>
  <si>
    <t>ФАМИЛИЈА ПРОДУКТА</t>
  </si>
  <si>
    <t>БРОЈ ЈЕДИНИЦА</t>
  </si>
  <si>
    <t>% КОНТРОЛИСАНИХ ЈЕДИНИЦА</t>
  </si>
  <si>
    <t>ПРОИЗВЕДЕНИХ</t>
  </si>
  <si>
    <t>КОНТРОЛИСАНИХ</t>
  </si>
  <si>
    <t>КБЦ"ДР ДРАГИША МИШОВИЋ"</t>
  </si>
  <si>
    <t>ЕРИТРОЦИТИ</t>
  </si>
  <si>
    <t>ЗАМРЗНУТА СВЕЖА ПЛАЗМА</t>
  </si>
  <si>
    <t>ТРОМБОЦИТИ</t>
  </si>
  <si>
    <t>Табела 36</t>
  </si>
  <si>
    <t>Р.
бр.</t>
  </si>
  <si>
    <t xml:space="preserve"> ТОМОГРАФИЈА МАГНЕТНОМ РЕЗОНАНЦОМ (шифра 560001)</t>
  </si>
  <si>
    <t>Специјална болница за цереброваскуларне болести "Свети Сава"</t>
  </si>
  <si>
    <t>КБЦ "Бежанијска коса"</t>
  </si>
  <si>
    <t>КЦС</t>
  </si>
  <si>
    <t xml:space="preserve">УКУПНО </t>
  </si>
  <si>
    <t xml:space="preserve"> ПЕРКУТАНА АНГИОПЛАСТИКА КОРОНАРНИХ АРТЕРИЈА БАЛОН КАТЕТЕРОМ (шифра 010917)</t>
  </si>
  <si>
    <t>КБЦ "Звездара"</t>
  </si>
  <si>
    <t>КБЦ "Земун"</t>
  </si>
  <si>
    <t>ИКВБ " Дедиње"</t>
  </si>
  <si>
    <t xml:space="preserve"> СЕЛЕКТИВНА КОРОНАРОГРАФИЈА (шифра 010924)</t>
  </si>
  <si>
    <t xml:space="preserve">ИКВБ " Дедиње"  </t>
  </si>
  <si>
    <t xml:space="preserve">КЦС </t>
  </si>
  <si>
    <t xml:space="preserve"> ТОТАЛНА ПРОТЕЗА КУКА И КОЛЕНА (шифра 252839)</t>
  </si>
  <si>
    <t>Институт "Бањица"</t>
  </si>
  <si>
    <t>СКЕНЕР ДИЈАГНОСТИКА</t>
  </si>
  <si>
    <t>ДОНЕТ ГОДИШЊИ ПРОГРАМ ПРОВЕРЕ КВАЛИТЕТА СТРУЧНОГ РАДА</t>
  </si>
  <si>
    <t>ДА ЛИ ПОСТОЈЕ ИЗВЕШТАЈИ О РАДУ КОМИСИЈЕ</t>
  </si>
  <si>
    <t>ДА ЛИ СУ ИЗВЕШТАЈИ ДОСТУПНИ ЗАПОСЛЕНИМ</t>
  </si>
  <si>
    <t>КОМИСИЈА ПОДНОСИ ИЗВЕШТАЈ ДИРЕКТОРУ И УО</t>
  </si>
  <si>
    <t>ЗДРАВСТВЕНА УСТАНОВА ЈЕ НА ВИДНА МЕСТА ИСТАКЛА:</t>
  </si>
  <si>
    <t>ИСТРАЖИВАЊЕ ЗАДОВОЉСТВА КОРИСНИКА</t>
  </si>
  <si>
    <t>ИСТРАЖИВАЊЕ ЗАДОВОЉСТВА ЗАПОСЛЕНИХ</t>
  </si>
  <si>
    <t xml:space="preserve">ОБАВЕШТЕЊЕ О ВРСТИ ЗДРАВСТВЕНИХ УСЛУГА НА ТЕРЕТ РЗЗО </t>
  </si>
  <si>
    <t>ОБАВЕШТЕЊЕ О УСЛУГАМА КОЈЕ НЕ ПЛАЋА РЗЗО</t>
  </si>
  <si>
    <t>ОБАВЕШТЕЊЕ О ПАРТИЦИПАЦИЈИ</t>
  </si>
  <si>
    <t>ЦЕНОВНИК УСЛУГА КОЈЕ ПЛАЋАЈУ ПАЦИЈЕНТИ</t>
  </si>
  <si>
    <t>КЊИГУ ЗА ПРИМЕДБЕ И ЖАЛБЕ ПАЦИЈЕНАТА</t>
  </si>
  <si>
    <t>ПОДАТКЕ О ЗАШТИТНИКУ ПАЦИЈЕНТОВИХ ПРАВА</t>
  </si>
  <si>
    <t>ОБАВЉЕНО</t>
  </si>
  <si>
    <t xml:space="preserve">УРАЂЕНА АНАЛИЗА </t>
  </si>
  <si>
    <t>ИНСТИТУТ ЗА КВБ "ДЕДИЊЕ"</t>
  </si>
  <si>
    <t>СПЕЦИЈАЛНА БОЛНИЦА ЗА ЦВБ "СВЕТИ САВА"</t>
  </si>
  <si>
    <t>КЛИНИКА ЗА РЕХАБ. "ДР М.ЗОТОВИЋ"</t>
  </si>
  <si>
    <t>СПЕЦИЈАЛНА БОЛ.ЗА ЦЕР. ПАРАЛИЗУ И  РАЗВОЈНУ НЕУРОЛОГИЈУ</t>
  </si>
  <si>
    <t>СПЕЦИЈАЛНА БОЛ. ЗА РЕХАБИЛИТАЦИЈУ И ОРТ.ПРОТЕТИКУ</t>
  </si>
  <si>
    <t>ЗАВОД ЗА ПСИХОФИЗ. ПОРЕМЕЋАЈЕ И ГОВОРНУ ПАТ.</t>
  </si>
  <si>
    <t>Табела 37</t>
  </si>
  <si>
    <t>УКУПАН БРОЈ ПАЦИЈЕНАТА НА ЛИСТИ ЧЕКАЊА НА ДАН 31.12.</t>
  </si>
  <si>
    <t>УКУПАН БРОЈ ДАНА ПРОВЕДЕНИХ НА ЛИСТИ ЧЕКАЊА</t>
  </si>
  <si>
    <t>БРОЈ НОВИХ ПАЦИЈЕНАТА НА ЛИСТИ ЧЕКАЊА</t>
  </si>
  <si>
    <t>ПРОСЕЧНА ДУЖИНА ЧЕКАЊА</t>
  </si>
  <si>
    <t>КЛИНИКА ЗА НЕУРОЛОГИЈУ И ПСИЈХИЈАТРИЈУ ЗА ДЕЦУ И ОМЛАДИНУ</t>
  </si>
  <si>
    <t>ГИНЕКОЛОШКО АКУШЕРСКА КЛИНИКА - НАРОДНИ ФРОНТ</t>
  </si>
  <si>
    <t>ИНСТИТУТ ЗА КАРДИОВАСКУЛАРНЕ БОЛЕСТИ - ДЕДИЊЕ</t>
  </si>
  <si>
    <t>УКУПНО</t>
  </si>
  <si>
    <t>ПРОЦЕНАТ 
ОБДУКОВАНИХ</t>
  </si>
  <si>
    <t>УКУПАН
 БРОЈ УМРЛИХ</t>
  </si>
  <si>
    <t xml:space="preserve">ИНСТИТУТ ЗА КАРДИОВАСКУЛАРНЕ БОЛЕСТИ "ДЕДИЊЕ" </t>
  </si>
  <si>
    <t xml:space="preserve">ИНСТИТУТ ЗА ОРТОПЕДСКО- ХИРУРШКЕ БОЛЕСТИ "БАЊИЦА" </t>
  </si>
  <si>
    <t>Табела 24</t>
  </si>
  <si>
    <t>Табела 33</t>
  </si>
  <si>
    <t>БРОЈ  ВРАЋЕНИХ ИЗВЕШТАЈА О ОБДУКЦИЈИ</t>
  </si>
  <si>
    <t>БРОЈ ПАЦИЈЕНАТА КОЈИ СЕ ПРАТЕ ПО ДЕФИНИСАНОМ ПРОЦЕСУ ЗДРАВСТВЕНЕ НЕГЕ</t>
  </si>
  <si>
    <t xml:space="preserve">БРОЈ УПУЋЕНИХ ПИСАМА ПАТРОНАЖНОЈ СЛУЖБИ </t>
  </si>
  <si>
    <t>ПРОЦЕНАТ ПАЦИЈАНАТА КОЈИ СЕ ПРАТЕ ПО ПРОЦЕСУ ЗДРАВСТВЕНЕ НЕГЕ</t>
  </si>
  <si>
    <t>ПРОЦЕНАТ СЕСТРИНСКИХ ОТПУСНИХ ПИСАМА ПАТРОНАЖНОЈ СЛУЖБИ</t>
  </si>
  <si>
    <t>БРОЈ ДАНА БОЛЕСНИЧКОГ ЛЕЧЕЊА</t>
  </si>
  <si>
    <t>БРОЈ МЕДИЦИНСКИХ СЕСТАРА</t>
  </si>
  <si>
    <t>БРОЈ ПАЦИЈАНАТА КОД КОЈИХ ЈЕ ИЗВРШЕН ПОНОВНИ ПРИЈЕМ НА ОДЕЉЕЊЕ ИНТЕНЗИВНЕ НЕГЕ</t>
  </si>
  <si>
    <t>ПРОСЕЧАН БРОЈ МЕДИЦИНСКИХ СЕСТАРА ПО ЗАУЗЕТОЈ БОЛНИЧКОЈ ПОСТЕЉИ</t>
  </si>
  <si>
    <t>БРОЈ
 ИСПИСАНИХ БОЛЕСНИКА</t>
  </si>
  <si>
    <t>БРОЈ ПАЦИЈЕНАТА ЛЕЧЕНИХ НА ОДЕЉЕЊУ ИНТЕНЗИВНЕ НЕГЕ</t>
  </si>
  <si>
    <t>ПРОЦЕНАТ ПАЦИЈЕНАТА КОД КОЈИХ ЈЕ ИЗВРШЕН ПОНОВНИ ПРИЈЕМ НА ОДЕЉЕЊЕ ИНТЕНЗИВНЕ НЕГЕ</t>
  </si>
  <si>
    <t>УКУПАН БРОЈ ПРЕГЛЕДА</t>
  </si>
  <si>
    <t>БРОЈ ПАЦИЈЕНАТА КОЈИ СУ ИМАЛИ ЗАКАЗАН ПРВИ ПРЕГЛЕД</t>
  </si>
  <si>
    <t>УКУПАН БРОЈ ЗАКАЗАНИХ ПРЕГЛЕДА</t>
  </si>
  <si>
    <t>БРОЈ ПАЦИЈЕНАТА КОЈИ СУ ПРЕГЛЕДАНИ У РОКУ ОД 30 МИН ОД ВРЕМЕНА ЗАКАЗАНОГ ТЕРМИНА</t>
  </si>
  <si>
    <t>ПРОЦЕНАТ ЗАКАЗАНИХ ПОСЕТА У ОДНОСУ НА УКУПАН БРОЈ  ПОСЕТА</t>
  </si>
  <si>
    <t>ПРОЦЕНАТ ПАЦИЈЕНАТА КОЈИ СУ ПРИМЉЕНИ КОД ЛЕКАРА У РОКУ ОД 30 МИН ОД ВРЕМЕНА ЗАКАЗАНОГ ТЕРМИНА</t>
  </si>
  <si>
    <t xml:space="preserve">                                                                                                       (гинекологија и акушерство)</t>
  </si>
  <si>
    <t xml:space="preserve">                                                                                               (психијатрија)</t>
  </si>
  <si>
    <t>ДУЖИНА ЧЕКАЊА НА ПРЕГЛЕД (У МИНУТИМА)</t>
  </si>
  <si>
    <t>ПРОСЕЧНА ДУЖИНА ЧЕКАЊА НА ПРЕГЛЕД (У МИНУТИМА)</t>
  </si>
  <si>
    <t>ИНСТИТУТ ЗА ОРТОПЕДСКО ХИРУРШКЕ БОЛЕСТИ БАЊИЦА</t>
  </si>
  <si>
    <t>БРОЈ ПОРОЂАЈА У ЕПИДУРАЛНОЈ АНЕСТЕЗИЈИ</t>
  </si>
  <si>
    <t>БРОЈ ПОРОЂАЈА УЗ ПРИСУСТВО ПАРТНЕРА</t>
  </si>
  <si>
    <t>ПРОЦЕНАТ ПОРОЂАЈА У ЕПИДУРАЛНОЈ АНЕСТЕЗИЈИ</t>
  </si>
  <si>
    <t>ПРОЦЕНАТ ПОРОЂАЈА УЗ ПРИСУСТВО ПАРТНЕРА</t>
  </si>
  <si>
    <t xml:space="preserve">БРОЈ ПОРОДИЉА КОЈЕ СУ ИМАЛЕ НОРМАЛАН ПОРОЂАЈ </t>
  </si>
  <si>
    <t>УКУПАН БРОЈ ПОРОДИЉА</t>
  </si>
  <si>
    <t>БРОЈ ПОРОДИЉА КОЈЕ СУ ИМАЛЕ ПОВРЕДУ ПРИ ПОРОЂАЈУ</t>
  </si>
  <si>
    <t>БРОЈ ДАНА ЛЕЖАЊА ПОРОДИЉА КОЈЕ СУ ИМАЛЕ НОРМАЛАН ПОРОЂАЈ</t>
  </si>
  <si>
    <t>УКУПАН БРОЈ НОВОРОЂЕНЧАДИ</t>
  </si>
  <si>
    <t>БРОЈ НОВОРОЂЕНЧАДИ КОЈА СУ ИМАЛА ПОВРЕДУ ПРИ РАЂАЊУ</t>
  </si>
  <si>
    <t>ПРОЦЕНАТ ПОРОДИЉА КОЈЕ СУ ИМАЛЕ ПОВРЕДУ ПРИ ПОРОЂАЈУ</t>
  </si>
  <si>
    <t>ПРОЦЕНАТ НОВОРОЂЕНЧАДИ КОЈА СУ ИМАЛА ПОВРЕДУ ПРИ РАЂАЊУ</t>
  </si>
  <si>
    <t>ПРОСЕЧНА ДУЖИНА ЛЕЖАЊА У БОЛНИЦИ ЗА НОРМАЛАН ПОРОЂАЈ</t>
  </si>
  <si>
    <t>БРОЈ ПАЦИЈЕНАТА СА ДЕКУБИТУСИМА</t>
  </si>
  <si>
    <t>БРОЈ ИСПИСАНИХ ПАЦИЈЕНАТА</t>
  </si>
  <si>
    <t>БРОЈ ДАНА ХОСПИТАЛИЗАЦИЈЕ</t>
  </si>
  <si>
    <t>БРОЈ СВИХ ПАДОВА ПАЦИЈЕНАТА</t>
  </si>
  <si>
    <t>БРОЈ ПАЦИЈЕНАТА СА ТРОМБОЕМБОЛИЈСКИМ КОМПЛИКАЦИЈАМА</t>
  </si>
  <si>
    <t>СТОПА ПАДОВА ПАЦИЈЕНАТА</t>
  </si>
  <si>
    <t>СТОПА ПАЦИЈЕНАТА СА ДЕКУБИТУСИМА</t>
  </si>
  <si>
    <t>СТОПА ТРОМБОЕМБОЛИЈСКИХ КОМПЛИКАЦИЈА</t>
  </si>
  <si>
    <t>ПОСТОЈАЊЕ ПЛАНА ЕДУКАЦИЈЕ ЗА СВЕ ЗАПОСЛЕНЕ У ЗДРАВСТВЕНОЈ УСТАНОВИ</t>
  </si>
  <si>
    <t>БРОЈ ЗДРАВСТВЕНИХ РАДНИКА И САРАДНИКА ЗАПОСЛЕНИХ У ЗДРАВСТВЕНОЈ УСТАНОВИ</t>
  </si>
  <si>
    <t>БРОЈ АКРЕДИТОВАНИХ ПРОГРАМА КОНТИНУИРАНЕ МЕД. ЕДУКАЦИЈЕ ЧИЈИ СУ НОСИОЦИ ЗАПОСЛЕНИ У ЗУ</t>
  </si>
  <si>
    <t>БРОЈ ОПЕРИСАНИХ ПАЦИЈЕНАТА</t>
  </si>
  <si>
    <t>БРОЈ ХИРУРШКИХ ИНТЕРВЕНЦИЈА</t>
  </si>
  <si>
    <t>БРОЈ МЕХАНИЧКИХ ЈАТРОГЕНИХ ОШТЕЋЕЊА КОД ХИРУРШКЕ ИНТЕРВЕНЦИЈЕ</t>
  </si>
  <si>
    <t>СТОПА КОМПЛИКАЦИЈА УСЛЕД ДАВАЊА АНЕСТЕЗИЈЕ</t>
  </si>
  <si>
    <t>СТОПА ПОНОВЉЕНИХ ОПЕРАЦИЈА У ИСТОЈ РЕГИЈИ</t>
  </si>
  <si>
    <t>СТОПА МЕХАНИЧКИХ ЈАТРОГЕНИХ ОШТЕЋЕЊА КОД ХИРУРШКЕ ИНТЕРВЕНЦИЈЕ</t>
  </si>
  <si>
    <t>БРОЈ ХИРУРШКИХ ИНТЕРВЕНЦИЈА КОЈЕ СУ УРАЂЕНЕ НА ПОГРЕШНОМ ПАЦИЈЕНТУ, ПОГРЕШНОЈ СТРАНИ ТЕЛА И ПОГРЕШНОМ ОРГАНУ</t>
  </si>
  <si>
    <t>БРОЈ БИОЛОШКИХ КОНТРОЛА СТЕРИЛИЗАЦИЈЕ</t>
  </si>
  <si>
    <t>БРОЈ АУТОКЛАВА</t>
  </si>
  <si>
    <t>ПРОСЕЧАН БРОЈ КОНТРОЛА ПО АУТОКЛАВУ</t>
  </si>
  <si>
    <t>БРОЈ ПОДНЕТИХ ПРИГОВОРА</t>
  </si>
  <si>
    <t>НАЧИН НАПЛАЋИВАЊА ЗДРАВСТВЕНИХ УСЛУГА</t>
  </si>
  <si>
    <t>ОРГАНИЗАЦИЈА ЗДРАВСТВЕНЕ СЛУЖБЕ</t>
  </si>
  <si>
    <t>ВРЕМЕ ЧЕКАЊА НА ЗДРАВСТВЕНЕ УСЛУГЕ</t>
  </si>
  <si>
    <t>РЕФУНДАЦИЈА НОВЧАНИХ СРЕДСТАВА</t>
  </si>
  <si>
    <t>ПРАВА ПАЦИЈЕНАТА</t>
  </si>
  <si>
    <t>ДРУГО</t>
  </si>
  <si>
    <t>ГАК НАРОДНИ ФРОНТ</t>
  </si>
  <si>
    <t>КБЦ "ДРАГИША МИШОВИЋ"- ДЕДИЊЕ</t>
  </si>
  <si>
    <t>БРОЈ ПАЦИЈЕНАТА КОЈИ СУ ДОБИЛИ СЕПСУ ПОСЛЕ ОПЕРАЦИЈЕ</t>
  </si>
  <si>
    <t>БРОЈ СВИХ УМРЛИХ ОПЕРИСАНИХ ПАЦИЈЕНАТА</t>
  </si>
  <si>
    <t>БРОЈ УМРЛИХ ПАЦИЈЕНАТА ПОСЛЕ АПЕНДЕКТОМИЈЕ</t>
  </si>
  <si>
    <t>БРОЈ УМРЛИХ ПАЦИЈЕНАТА ПОСЛЕ ХОЛЕЦИСТЕКТОМИЈЕ</t>
  </si>
  <si>
    <t>ПРОЦЕНАТ ПАЦИЈЕНАТА КОЈИ СУ ДОБИЛИ СЕПСУ ПОСЛЕ ОПЕРАЦИЈЕ</t>
  </si>
  <si>
    <t>ФАКОЕМУЛЗИФИКАЦИЈА КАТАРАКТЕ СА УГРАЂИВАЊЕМ ЛЕНС - ИМПЛАНТАТА (шифра 112810)</t>
  </si>
  <si>
    <t>ИН СИТУ БАЈ ПАС (шифра 012875)</t>
  </si>
  <si>
    <t xml:space="preserve"> РЕКОНСТРУКТИВНЕ ОПЕРАЦИЈЕ НА ПЕРИФЕРНИМ АРТЕРИЈАМА (Т-Т, ТЕА) (шифра 012859)</t>
  </si>
  <si>
    <t>БРОЈ ПАЦИЈЕНАТА СА АИМ ВРАЋЕНИХ У КОРОНАРНУ ЈЕДИНИЦУ</t>
  </si>
  <si>
    <t>БРОЈ ПОНОВНИХ ХОСПИТАЛИЗАЦИЈА ПАЦИЈЕНАТА СА АИМ У РОКУ ОД 30 ДАНА ОД ОТПУСТА ИЗ БОЛНИЦЕ</t>
  </si>
  <si>
    <t>ПРОЦЕНАТ ПОНОВНИХ ХОСПИТАЛИЗАЦИЈА ПАЦИЈЕНАТА СА АИМ У РОКУ ОД 30 ДАНА ОД ОТПУСТА</t>
  </si>
  <si>
    <t>ПРОСЕЧНА ДУЖИНА БОЛНИЧКОГ ЛЕЧЕЊА ЗА АИМ</t>
  </si>
  <si>
    <t>БРОЈ ДАНА БОЛНИЧКОГ ЛЕЧЕЊА ЗА АИМ</t>
  </si>
  <si>
    <t>ПРОЦЕНАТ УМРЛИХ ОД АИМ У ТОКУ ПРВИХ 48 САТИ ОД ПРИЈЕМА У БОЛНИЦУ</t>
  </si>
  <si>
    <t>СТОПА ЛЕТАЛИТЕТА ЗА АИМ</t>
  </si>
  <si>
    <t>УКУПАН БРОЈ УМРЛИХ ОД АИМ</t>
  </si>
  <si>
    <t>БРОЈ УМРЛИХ ОД АИМ У ТОКУ ПРВИХ 48 САТИ ОД ПРИЈЕМА У БОЛНИЦУ</t>
  </si>
  <si>
    <t>БРОЈ ИСПИСАНИХ БОЛЕСНИКА СА ДИЈАГНОЗОМ АИМ</t>
  </si>
  <si>
    <t>БРОЈ ПОНОВНИХ ХОСПИТАЛИЗАЦИЈА ПАЦИЈЕНАТА СА ЦВИ У РОКУ ОД 30 ДАНА ОД ОТПУСТА ИЗ БОЛНИЦЕ</t>
  </si>
  <si>
    <t>ПРОЦЕНАТ ПОНОВНИХ ХОСПИТАЛИЗАЦИЈА ПАЦИЈЕНАТА СА ЦВИ У РОКУ ОД 30 ДАНА ОД ОТПУСТА</t>
  </si>
  <si>
    <t>БРОЈ ПАЦИЈЕНАТА СА ЦВИ ВРАЋЕНИХ НА ИНТЕНЗИВНУ НЕГУ</t>
  </si>
  <si>
    <t>БРОЈ ПАЦИЈEНАТА КОД КОЈИХ ЈЕ ИЗВРШЕН ПОНОВНИ ПРИЈЕМ НА ОДЕЉЕЊЕ ИНТЕНЗИВНЕ НЕГЕ</t>
  </si>
  <si>
    <t>ПРОЦЕНАТ ПАЦИЈЕНАТА СА АИМ КОД КОЈИХ ЈЕ ИЗВРШЕН ПОНОВНИ ПРИJEМ НА КОРОНАРНУ ЈЕДИНИЦУ</t>
  </si>
  <si>
    <t>ПРОЦЕНАТ ПАЦИЈЕНАТА СА ЦВИ КОД КОЈИХ ЈЕ ИЗВРШЕН ПОНОВНИ ПРИJEМ У ИНТЕНЗИВНУ ЈЕДИНИЦУ</t>
  </si>
  <si>
    <t>ЗАВОД ЗА ПСИХОФИЗИОЛОШКЕ ПОРЕМЕЋАЈЕ И ГОВОРНУ ПАТОЛОГИЈУ "ПРОФ. ДР ЦВЕТКО БРАЈОВИЋ"</t>
  </si>
  <si>
    <t>ИНСТИТУТ ЗА ОРТОПЕДСКО ХИРУРШКЕ БОЛЕСТИ "БАЊИЦА"</t>
  </si>
  <si>
    <t>СПЕЦ. БОЛНИЦА ЗА ЦЕРЕБРОВАСК. БОЛ. "СВЕТИ САВА"</t>
  </si>
  <si>
    <t>КЛ. ЗА НЕУРОЛОГИЈУ И ПСИХ. ЗА ДЕЦУ И ОМЛАДИНУ</t>
  </si>
  <si>
    <t>ИНСТ.ЗА ЗДРАВ. ЗАШТИТУ МАЈКЕ И ДЕТЕТА СРБИЈЕ "ДР В.ЧУПИЋ"</t>
  </si>
  <si>
    <t>ИНСТ.ЗА КАРДИОВАСК. БОЛЕСТИ "ДЕДИЊЕ"</t>
  </si>
  <si>
    <t>ИНСТ. ЗА ОРТОПЕДСКО- ХИРУРШКЕ БОЛ. "БАЊИЦА"</t>
  </si>
  <si>
    <t>СПЕЦ. БОЛН. ЗА ИНТ. БОЛ. МЛАДЕНОВАЦ</t>
  </si>
  <si>
    <t>СПЕЦ. БОЛН. ЗА БОЛЕСТИ ЗАВИСНОСТИ</t>
  </si>
  <si>
    <t>СПЕЦ. БОЛН. ЗА РЕХАБИЛИТАЦИЈУ И ОРТОПЕДСКУ ПРОТЕТИКУ</t>
  </si>
  <si>
    <t>ЗАВОД ЗА ПСИХОФИЗ. ПОРЕМ. И ГОВ.ПАТОЛ.</t>
  </si>
  <si>
    <t>СПЕЦ. БОЛН. ЗА ЕНД. НЕФРОПАТ.  ЛАЗАРЕВАЦ</t>
  </si>
  <si>
    <t>ДОНЕТ ИНТЕРГРИСАНИ ПЛАН СТАЛНОГ УНАПРЕЂЕЊА КВАЛИТЕТА  РАДА</t>
  </si>
  <si>
    <t>БРОЈ ОДРЖАНИХ САСТАНАКА КОМИСИЈЕ</t>
  </si>
  <si>
    <t>БРОЈ СПРОВЕДЕНИХ ВАНРЕДНИХ ПРОВЕРА КВАЛИТЕТА СТРУЧНОГ РАДА</t>
  </si>
  <si>
    <t>БРОЈ ПОДНЕТИХ ПРИГОВОРА ПАЦИЈЕНАТА</t>
  </si>
  <si>
    <t>БРОЈ МАНДАТНИХ КАЗНИ НАПЛАЋЕНИХ ЗБОГ ДУВАНСКОГ ДИМА</t>
  </si>
  <si>
    <t>ДА ЛИ ПОСТОЈИ АЖУРИРАНА ИНТЕРНЕТ ПРЕЗЕНТАЦИЈА ЗДРАВСТВЕНЕ УСТАНОВЕ</t>
  </si>
  <si>
    <t>КЛИНИЧКИ ЦEНТАР СРБИЈЕ*</t>
  </si>
  <si>
    <t>БРОЈ ОПЕРИСАНИХ ПАЦИЈЕНАТА У ОПШТОЈ, РЕГИОНАЛНОЈ И ЛОКАЛНОЈ АНЕСТЕЗИЈИ</t>
  </si>
  <si>
    <t>ПРОСЕЧАН БРОЈ ОПЕРИСАНИХ ПАЦИЈЕНАТА У ОПШТОЈ, РЕГИОНАЛНОЈ И ЛОКАЛНОЈ АНЕСТЕЗИЈИ ПО ХИРУРГУ</t>
  </si>
  <si>
    <t xml:space="preserve">КБЦ "ЗВЕЗДАРА" </t>
  </si>
  <si>
    <t>Табела 18</t>
  </si>
  <si>
    <t>Табела 20</t>
  </si>
  <si>
    <t>Табела 21</t>
  </si>
  <si>
    <t>Табела 22</t>
  </si>
  <si>
    <t>Табела 25</t>
  </si>
  <si>
    <t>Табела 29-наставак</t>
  </si>
  <si>
    <t>Табела 30</t>
  </si>
  <si>
    <t xml:space="preserve">         Табела 34</t>
  </si>
  <si>
    <t>Табела 38</t>
  </si>
  <si>
    <t>Табела 39</t>
  </si>
  <si>
    <t>Табела 40</t>
  </si>
  <si>
    <t>Табела 41</t>
  </si>
  <si>
    <t>Табела 42</t>
  </si>
  <si>
    <t>ИЗВЕШТАЈ КОМИСИЈЕ ЗА УНАПРЕЂЕЊЕ КВАЛИТЕТА РАДА ЗДРАВСТВЕНЕ УСТАНОВЕ У БОЛНИЦАМА У БЕОГРАДУ</t>
  </si>
  <si>
    <t xml:space="preserve">СПЕЦИЈАЛНА БОЛНИЦА ЗА ЦЕРЕБРОВАСКУЛАРНЕ БОЛЕСТИ "СВЕТИ САВА" </t>
  </si>
  <si>
    <t xml:space="preserve">ИНСТИТУТ ЗА ОНКОЛОГИЈУ И РАДИОЛОГИЈУ СРБИЈЕ </t>
  </si>
  <si>
    <t>* Нису укључени подаци о леченим пацијентима на неонатолошким одељењима при породилиштима.</t>
  </si>
  <si>
    <t>Табела 38-наставак</t>
  </si>
  <si>
    <t>(педијатријске гране медицине)</t>
  </si>
  <si>
    <t>СТРАНА 1</t>
  </si>
  <si>
    <t>СТРАНА 2</t>
  </si>
  <si>
    <t>СТОПА 
ЛЕТАЛИТЕТА</t>
  </si>
  <si>
    <t>СТРАНА 5</t>
  </si>
  <si>
    <t>СТРАНА 7</t>
  </si>
  <si>
    <t>СТРАНА 8</t>
  </si>
  <si>
    <t>СТРАНА 9</t>
  </si>
  <si>
    <t>СТРАНА 10</t>
  </si>
  <si>
    <t>СТРАНА  3</t>
  </si>
  <si>
    <t>СТРАНА  4</t>
  </si>
  <si>
    <t>СТРАНА 11</t>
  </si>
  <si>
    <t>СТРАНА 12</t>
  </si>
  <si>
    <t>СТРАНА 14</t>
  </si>
  <si>
    <t>СТРАНА 15</t>
  </si>
  <si>
    <t>СТРАНА 16</t>
  </si>
  <si>
    <t>СТРАНА 17</t>
  </si>
  <si>
    <t>СТРАНА 18</t>
  </si>
  <si>
    <t>СТРАНА 19</t>
  </si>
  <si>
    <t>СТРАНА 20</t>
  </si>
  <si>
    <t>СТРАНА 21</t>
  </si>
  <si>
    <t>СТРАНА 22</t>
  </si>
  <si>
    <t>СТРАНА 23</t>
  </si>
  <si>
    <t>СТРАНА 24</t>
  </si>
  <si>
    <t>СТРАНА 25</t>
  </si>
  <si>
    <t>СТРАНА 26</t>
  </si>
  <si>
    <t>СТРАНА 27</t>
  </si>
  <si>
    <t>СТРАНА 28</t>
  </si>
  <si>
    <t>СТРАНА 30</t>
  </si>
  <si>
    <t>СТРАНА 31</t>
  </si>
  <si>
    <t>СТРАНА 32</t>
  </si>
  <si>
    <t>СТРАНА 33</t>
  </si>
  <si>
    <t xml:space="preserve">САДРЖАЈ </t>
  </si>
  <si>
    <t>ТАБЕЛА</t>
  </si>
  <si>
    <t>СТРАНА</t>
  </si>
  <si>
    <t>Леталитет у болницама у Београду</t>
  </si>
  <si>
    <t xml:space="preserve">Табела бр 1 </t>
  </si>
  <si>
    <t>Табела бр 11</t>
  </si>
  <si>
    <t>Извештај о броју обдукованих и подударности клиничких и обдукционих дијагноза у болницама у Београду</t>
  </si>
  <si>
    <t>Табела бр 16</t>
  </si>
  <si>
    <t>Извештај о проценту пацијената који се прате по процесу здравствене неге и сестринских отпусних писама патронажној служби</t>
  </si>
  <si>
    <t>Табела бр 2</t>
  </si>
  <si>
    <t>Леталитет у болницама у Београду (интернистичке гране медицине)</t>
  </si>
  <si>
    <t>Извештај о броју обдукованих и подударности клиничких и обдукционих дијагноза у болницама у Београду (интернистичке гране медицине)</t>
  </si>
  <si>
    <t>Табела бр 7</t>
  </si>
  <si>
    <t>Табела бр 12</t>
  </si>
  <si>
    <t>Табела бр 5</t>
  </si>
  <si>
    <t>Леталитет у болницама у Београду (педијатријске гране медицине)</t>
  </si>
  <si>
    <t>Извештај о броју обдукованих и подударности клиничких и обдукционих дијагноза у болницама у Београду (педијатријске гране медицине)</t>
  </si>
  <si>
    <t>Табела бр 10</t>
  </si>
  <si>
    <t>Табела бр 15</t>
  </si>
  <si>
    <t>Леталитет у болницама у Београду (гинекологија и акушерство)</t>
  </si>
  <si>
    <t>Табела бр 4</t>
  </si>
  <si>
    <t>Извештај о броју обдукованих и подударности клиничких и обдукционих дијагноза у болницама у Београду (гинекологија и акушерство)</t>
  </si>
  <si>
    <t>Табела бр 14</t>
  </si>
  <si>
    <t>Табела бр 9</t>
  </si>
  <si>
    <t>Леталитет у болницама у Београду (хируршке гране медицине)</t>
  </si>
  <si>
    <t>Табела бр 3</t>
  </si>
  <si>
    <t>Табела бр 8</t>
  </si>
  <si>
    <t>Табела бр 13</t>
  </si>
  <si>
    <t>Извештај о броју обдукованих и подударности клиничких и обдукционих дијагноза у болницама у Београду (хируршке гране медицине)</t>
  </si>
  <si>
    <t>Извештај о просечном броју преоперативних дана лечења и оперисаних пацијената по хирургу у  болницама у Београду</t>
  </si>
  <si>
    <t>Табела бр 20</t>
  </si>
  <si>
    <t>Табела бр 19</t>
  </si>
  <si>
    <t>Извештај о показатељима квалитета здравствене заштите пацијената са акутним инфарктом миокарда</t>
  </si>
  <si>
    <t>Табела бр 17</t>
  </si>
  <si>
    <t xml:space="preserve">Извештај о показатељима квалитета здравствене заштите пацијената са цереброваскуларним инсултом </t>
  </si>
  <si>
    <t>Табела бр 18</t>
  </si>
  <si>
    <t>Извештај о броју порођаја обављених царским резом, у епидуралној анестезији и порођаја обављених уз присуство партнера или члана породице</t>
  </si>
  <si>
    <t>Табела бр 21</t>
  </si>
  <si>
    <t>Табела бр 22</t>
  </si>
  <si>
    <t>Табела бр 23</t>
  </si>
  <si>
    <t>Извештај о падовима, декубитусима и тромбоемболијским компликацијама пацијената у болницама у Београду</t>
  </si>
  <si>
    <t>Табела бр 26</t>
  </si>
  <si>
    <t>Табела бр 27</t>
  </si>
  <si>
    <t>Табела бр 28</t>
  </si>
  <si>
    <t>Извештај о стопи инциденције инфекција оперативног места</t>
  </si>
  <si>
    <t>Табела бр 29</t>
  </si>
  <si>
    <t>Табела бр 30</t>
  </si>
  <si>
    <t>Табела бр 31</t>
  </si>
  <si>
    <t>Табела бр 32</t>
  </si>
  <si>
    <t>Табела бр 33</t>
  </si>
  <si>
    <t>Табела бр 34</t>
  </si>
  <si>
    <t>Табела бр 35</t>
  </si>
  <si>
    <t>Табела бр 36</t>
  </si>
  <si>
    <t>Табела бр 37</t>
  </si>
  <si>
    <t>Табела бр 38</t>
  </si>
  <si>
    <t>Извештај о показатељима безбедности пацијената у хирургији у болницама у Београду</t>
  </si>
  <si>
    <t>Извештај о болничким инфекцијама на јединици интензивне неге у болницама у Београду</t>
  </si>
  <si>
    <t xml:space="preserve">Извештај о показатељима квалитета који се прате у специјалистичко-консултативним службама  у болницама у Београду  </t>
  </si>
  <si>
    <t>Извештај о показатељима квалитета који се прате у специјалистичко-консултативним службама  у болницама у Београду  (интернистичке гране медицине)</t>
  </si>
  <si>
    <t>Извештај о показатељима квалитета који се прате у специјалистичко-консултативним службама  у болницама у Београду  (хируршке гране медицине)</t>
  </si>
  <si>
    <t>Извештај о показатељима квалитета који се прате у специјалистичко-консултативним службама  у болницама у Београду  (педијатријске гране медицине)</t>
  </si>
  <si>
    <t>Извештај о показатељима квалитета који се прате у специјалистичко-консултативним службама  у болницама у Београду   (гинекологија и акушерство)</t>
  </si>
  <si>
    <t>%</t>
  </si>
  <si>
    <t>СВЕГА</t>
  </si>
  <si>
    <t>УНИВЕРЗИТЕТСКА  ДЕЧЈА КЛИНИКА</t>
  </si>
  <si>
    <t xml:space="preserve">ЗДРАВСТВЕНА
 УСТАНОВА </t>
  </si>
  <si>
    <t>Извештај о проценту породиља и новорођенчади који су имали повреду
током порођаја и рађања и о просечној дужини болничког лечења за нормалан порођај</t>
  </si>
  <si>
    <t>Извештај о показатељима квалитета који се прате у специјалистичко-консултативним службама  у болницама у Београду  (психијатрија)</t>
  </si>
  <si>
    <t>Извештај о стицању и обнови знања и вештина запослених у болницама у Београду</t>
  </si>
  <si>
    <t xml:space="preserve">Показатељи квалитета  вођења листа чекања у болницама у Београду за изабране процедуре / интервенције </t>
  </si>
  <si>
    <t>Извештај о прикупљању и издавању крви у болницама у Београду</t>
  </si>
  <si>
    <t>Табела бр 39</t>
  </si>
  <si>
    <t>Табела бр 40</t>
  </si>
  <si>
    <t>Извештај о контроли квалитета компоненти крви у болницама у Београду</t>
  </si>
  <si>
    <t>Табела бр 41</t>
  </si>
  <si>
    <t>Извештај комисије за унапређење квалитета рада здравствене установе у болницама у Београду</t>
  </si>
  <si>
    <t>Извештај о броју поднетих приговора у болницама у Београду</t>
  </si>
  <si>
    <t>Табела бр 42</t>
  </si>
  <si>
    <t>СТРАНА 13</t>
  </si>
  <si>
    <t>СТРАНА 34</t>
  </si>
  <si>
    <t>СТРАНА 35</t>
  </si>
  <si>
    <t>СТРАНА 36</t>
  </si>
  <si>
    <t>СТРАНА 37</t>
  </si>
  <si>
    <t>СТРАНА 38</t>
  </si>
  <si>
    <t>СТРАНА 39</t>
  </si>
  <si>
    <t>СТРАНА 40</t>
  </si>
  <si>
    <t>СТРАНА 41</t>
  </si>
  <si>
    <t>СТРАНА 42</t>
  </si>
  <si>
    <t>СТРАНА 43</t>
  </si>
  <si>
    <t>Извештај о биолошкој контроли стерилизације у болницама у Београду</t>
  </si>
  <si>
    <t>НЕ</t>
  </si>
  <si>
    <t>КЛИНИЧКИ ЦEНТАР СРБИЈЕ
(УРГЕНТНИ ЦЕНТАР)</t>
  </si>
  <si>
    <t>ДА</t>
  </si>
  <si>
    <t>КБЦ "ЗВЕЗДАРА "</t>
  </si>
  <si>
    <t xml:space="preserve">КБЦ "БЕЖАНИЈСКА КОСА" * </t>
  </si>
  <si>
    <t>ГАК " НАРОДНИ ФРОНТ "</t>
  </si>
  <si>
    <t>КЛИНИКА ЗА 
ПСИХИЈАТРИЈСКЕ БОЛЕСТИ ДР Л.ЛАЗАРЕВИЋ</t>
  </si>
  <si>
    <t xml:space="preserve"> КЛИНИКА ЗА ПСИХИЈАТ.БОЛ. "ДР ЛАЗА ЛАЗАРЕВИЋ"</t>
  </si>
  <si>
    <t>КЛИНИКА ЗА ПСИХИЈАТРИЈСКЕ БОЛЕСТИ "ДР Л. ЛАЗАРЕВИЋ"</t>
  </si>
  <si>
    <t xml:space="preserve">*У ГАК "Народни фронт"  све пријаве новорођене деце су укључене у број упућених писама патронажној служби. </t>
  </si>
  <si>
    <t>КВАЛИТЕТ ЗДР. УСЛУГА</t>
  </si>
  <si>
    <t>ПОСТУПАК ЗДР. .РАДНИКА И САРАДНИКА</t>
  </si>
  <si>
    <t>БРОЈ ПАЦИЈЕНАТА КОД КОЈИХ ЈЕ ИЗВРШЕН ПОНОВНИ ПРИЈЕМ НА ОДЕЉЕЊЕ ИНТЕНЗИВНЕ НЕГЕ</t>
  </si>
  <si>
    <t>КЦС није доставио податке.</t>
  </si>
  <si>
    <t>СУМАРНИ ИЗВЕШТАЈ О АКТИВНОСТИМА КОМИСИЈЕ ЗА УНАПРЕЂЕЊЕ КВАЛИТЕТА РАДА ЗДРАВСТВЕНЕ УСТАНОВЕ</t>
  </si>
  <si>
    <t>Табела 43</t>
  </si>
  <si>
    <t>БРОЈ УНАПРЕЂЕНИХ ПОКАЗАТЕЉА КВАЛИТЕТА ЗДРАВСТВЕНЕ ЗАШТИТЕ (БЕЗ ПОКАЗАТЕЉА БЕЗБЕДНОСТИ ПАЦИЈЕНТА)</t>
  </si>
  <si>
    <t>БРОЈ УНАПРЕЂЕНИХ ПОКАЗАТЕЉА БЕЗБЕДНОСТИ ПАЦИЈЕНАТА</t>
  </si>
  <si>
    <t>БРОЈ УНАПРЕЂЕНИХ АСПЕКАТА ЗАДОВОЉСТВА КОРИСНИКА</t>
  </si>
  <si>
    <t>БРОЈ УНАПРЕЂЕНИХ АСПЕКАТА ЗАДОВОЉСТВА ЗАПОСЛЕНИХ</t>
  </si>
  <si>
    <t>БРОЈ СПРОВЕДЕНИХ ПРЕПОРУКА ИЗ ЗАВРШНОГ ИЗВЕШТАЈА АГЕНЦИЈЕ ЗА АКРЕДИТАЦИЈУ ЗДРАВСТВЕНИХ УСТАНОВА СРБИЈЕ</t>
  </si>
  <si>
    <t>ПЛАНИРАНО</t>
  </si>
  <si>
    <t>ОСТВАРЕНО</t>
  </si>
  <si>
    <t>Ред. бр.</t>
  </si>
  <si>
    <t>СТРАНА 44</t>
  </si>
  <si>
    <t>БРОЈ СПРОВЕДЕНИХ ПРЕПОРУКА И МЕРА ИЗ ПОСЛЕДЊЕГ ИЗВЕШТАЈА О РЕДОВНОЈ СПОЉНОЈ ПРОВЕРИ КВАЛИТЕТА</t>
  </si>
  <si>
    <t>БРОЈ СПРОВЕДЕНИХ ПРЕПОРУКА И МЕРА ИЗ ПОСЛЕДЊЕГ ИЗВЕШТАЈА О УНУТРАШЊОЈ ПРОВЕРИ КВАЛИТЕТА</t>
  </si>
  <si>
    <t>ИНСТИТУТ ЗА З.З. МАЈКЕ И ДЕТЕТА СРБИЈЕ "ДР В.ЧУПИЋ"</t>
  </si>
  <si>
    <t>Сумарни извештај о активностима комисије за унапређење квалитета рада здравствене установе</t>
  </si>
  <si>
    <t>Табела бр 43</t>
  </si>
  <si>
    <t>ГАК "НАРОДНИ ФРОНТ" није доставио податке.</t>
  </si>
  <si>
    <r>
      <t xml:space="preserve">БРОЈ ПАЦИЈЕНАТА СА ЛИСТЕ ЧЕКАЊА КОЈИМА ЈЕ УРАЂЕНА </t>
    </r>
    <r>
      <rPr>
        <b/>
        <i/>
        <sz val="6.5"/>
        <rFont val="Arial Narrow"/>
        <family val="2"/>
      </rPr>
      <t>ИНТЕРВЕНЦИЈА</t>
    </r>
  </si>
  <si>
    <r>
      <t xml:space="preserve">УКУПАН БРОЈ СВИХ ПАЦИЈЕНАТА  КОЈИМА ЈЕ УРАЂЕНА </t>
    </r>
    <r>
      <rPr>
        <b/>
        <i/>
        <sz val="6.5"/>
        <rFont val="Arial Narrow"/>
        <family val="2"/>
      </rPr>
      <t>ИНТЕРВЕНЦИЈА</t>
    </r>
    <r>
      <rPr>
        <b/>
        <i/>
        <sz val="7.5"/>
        <rFont val="Arial Narrow"/>
        <family val="2"/>
      </rPr>
      <t xml:space="preserve"> У  ЗУ</t>
    </r>
  </si>
  <si>
    <t>БРОЈ ПАЦИЈЕНАТА СА ЛИСТЕ ЧЕКАЊА КОЈИ СУ СКИНУТИ/ ОБРИСАНИ СА ЛИСТЕ ЧЕКАЊА</t>
  </si>
  <si>
    <r>
      <t xml:space="preserve">% ИЗВРШЕНИХ </t>
    </r>
    <r>
      <rPr>
        <b/>
        <i/>
        <sz val="6.5"/>
        <rFont val="Arial Narrow"/>
        <family val="2"/>
      </rPr>
      <t>ИНТЕРВЕНЦИЈА</t>
    </r>
    <r>
      <rPr>
        <b/>
        <i/>
        <sz val="7.5"/>
        <rFont val="Arial Narrow"/>
        <family val="2"/>
      </rPr>
      <t xml:space="preserve"> СА ЛИСТЕ ЧЕКАЊА У ОДНОСУ НА УКУПАН БРОЈ</t>
    </r>
  </si>
  <si>
    <t>ИНСТИТУТ ЗА МЕДИЦИНУ РАДА СРБИЈЕ "Др Д. Карајовић"</t>
  </si>
  <si>
    <t>СПЕЦИЈАЛНА БОЛ.ЗА ЦЕР. ПАРАЛИЗУ И  РАЗ. НЕУРОЛОГИЈУ</t>
  </si>
  <si>
    <t>Табела бр 29-наставак</t>
  </si>
  <si>
    <t>Извештај о просечној дужини болничког лечења, броју медицинских сестара по заузетој постељи и проценту пацијената код којих је извршен 
поновни пријем  у јединицу интензивне неге у болницама у Београду (гинекологија и акушерство)</t>
  </si>
  <si>
    <t xml:space="preserve">КБЦ "БЕЖАНИЈСКА КОСА" </t>
  </si>
  <si>
    <t>ЗаВОД ЗА ЗДРАВСТВЕНУ ЗАШТИТУ СТУДЕНАТА</t>
  </si>
  <si>
    <t>УКУПАН
БРОЈ УМРЛИХ</t>
  </si>
  <si>
    <t>ЗАВОД ЗА ЗДРАВСТВЕНУ ЗАШТИТУ СТУДЕНАТА</t>
  </si>
  <si>
    <r>
      <t>ГАК "НАРОДНИ ФРОНТ"</t>
    </r>
    <r>
      <rPr>
        <b/>
        <sz val="8"/>
        <rFont val="Arial"/>
        <family val="2"/>
      </rPr>
      <t>*</t>
    </r>
  </si>
  <si>
    <r>
      <t xml:space="preserve">       </t>
    </r>
    <r>
      <rPr>
        <b/>
        <sz val="10"/>
        <rFont val="Arial"/>
        <family val="2"/>
      </rPr>
      <t>*</t>
    </r>
    <r>
      <rPr>
        <b/>
        <sz val="10"/>
        <rFont val="Arial Narrow"/>
        <family val="2"/>
      </rPr>
      <t xml:space="preserve"> У ГАК "Народни фронт" укључени су и подаци са неонатолошке интензивне неге.</t>
    </r>
  </si>
  <si>
    <r>
      <t>УНИВЕРЗИТЕТСКА ДЕЧЈА КЛИНИКА</t>
    </r>
    <r>
      <rPr>
        <sz val="7.5"/>
        <rFont val="Arial"/>
        <family val="2"/>
      </rPr>
      <t>*</t>
    </r>
  </si>
  <si>
    <t xml:space="preserve">*Универзитетска дечја клиника је навела да има 3 аутоклава од којих је 1 неисправан и на којима није рађена биолошка контрола стерилизације. Клиника има плазма стерилизатор на коме се ради биолошка контрола стерилизације једном у 3 месеца. </t>
  </si>
  <si>
    <t>Клиника за психијатријске болести "Др Лаза Лазаревић" није доставила податке о броју првих прегледа. Институт за онкологију и радиологију Србије и Специјална болница за церебралну парализу и развојну неурологију нису доставили податке о броју пацијената који су прегледани у року од 30 минута од заказаног термина.</t>
  </si>
  <si>
    <t>Институт за онкологију и радиологију Србије и Специјална болница за церебралну парализу и развојну неурологију нису доставили податке о броју пацијената који су прегледани у року од 30 минута од заказаног термина.</t>
  </si>
  <si>
    <t>Институт за онкологију и радиологију Србије није доставио податке о броју пацијената који су прегледани у року од 30 минута од заказаног термина.</t>
  </si>
  <si>
    <t xml:space="preserve"> (интернистичке гране медицине)</t>
  </si>
  <si>
    <t>ИНСТИТУТ  ЗА МЕДИЦИНУ РАДА СРБИЈЕ  "Др ДРАГОМИР КАРАЈОВИЋ"</t>
  </si>
  <si>
    <r>
      <t xml:space="preserve">БРОЈ ИСПИСАНИХ БОЛЕСНИКА СА ДИЈАГНОЗОМ </t>
    </r>
    <r>
      <rPr>
        <b/>
        <i/>
        <sz val="7"/>
        <rFont val="Arial Narrow"/>
        <family val="2"/>
      </rPr>
      <t>ЦВИ</t>
    </r>
  </si>
  <si>
    <r>
      <t xml:space="preserve">БРОЈ УМРЛИХ ОД </t>
    </r>
    <r>
      <rPr>
        <b/>
        <i/>
        <sz val="7"/>
        <rFont val="Arial Narrow"/>
        <family val="2"/>
      </rPr>
      <t>ЦВИ</t>
    </r>
    <r>
      <rPr>
        <b/>
        <sz val="7"/>
        <rFont val="Arial Narrow"/>
        <family val="2"/>
      </rPr>
      <t xml:space="preserve"> У ТОКУ ПРВИХ 48 САТИ ОД ПРИЈЕМА У БОЛНИЦУ</t>
    </r>
  </si>
  <si>
    <r>
      <t xml:space="preserve">УКУПАН БРОЈ УМРЛИХ ОД </t>
    </r>
    <r>
      <rPr>
        <b/>
        <i/>
        <sz val="7"/>
        <rFont val="Arial Narrow"/>
        <family val="2"/>
      </rPr>
      <t>ЦВИ</t>
    </r>
  </si>
  <si>
    <r>
      <t xml:space="preserve">СТОПА ЛЕТАЛИТЕТА ЗА </t>
    </r>
    <r>
      <rPr>
        <b/>
        <i/>
        <sz val="7"/>
        <rFont val="Arial Narrow"/>
        <family val="2"/>
      </rPr>
      <t>ЦВИ</t>
    </r>
  </si>
  <si>
    <r>
      <t xml:space="preserve">ПРОЦЕНАТ УМРЛИХ ОД </t>
    </r>
    <r>
      <rPr>
        <b/>
        <i/>
        <sz val="7"/>
        <rFont val="Arial Narrow"/>
        <family val="2"/>
      </rPr>
      <t>ЦВИ</t>
    </r>
    <r>
      <rPr>
        <b/>
        <sz val="7"/>
        <rFont val="Arial Narrow"/>
        <family val="2"/>
      </rPr>
      <t xml:space="preserve"> У ТОКУ ПРВИХ 48 САТИ ОД ПРИЈЕМА У БОЛНИЦУ</t>
    </r>
  </si>
  <si>
    <r>
      <t xml:space="preserve">БРОЈ ДАНА БОЛНИЧКОГ ЛЕЧЕЊА ЗА </t>
    </r>
    <r>
      <rPr>
        <b/>
        <i/>
        <sz val="7"/>
        <rFont val="Arial Narrow"/>
        <family val="2"/>
      </rPr>
      <t>ЦВИ</t>
    </r>
  </si>
  <si>
    <r>
      <t xml:space="preserve">ПРОСЕЧНА ДУЖИНА БОЛНИЧКОГ ЛЕЧЕЊА ЗА </t>
    </r>
    <r>
      <rPr>
        <b/>
        <i/>
        <sz val="7"/>
        <rFont val="Arial Narrow"/>
        <family val="2"/>
      </rPr>
      <t>ЦВИ</t>
    </r>
  </si>
  <si>
    <t xml:space="preserve"> ЕКСТРАКЦИЈА КАТАРАКТЕ СА УГРАЂИВАЊЕМ ЛЕНС ИМПЛАНТАТА ( шифра  112080 )</t>
  </si>
  <si>
    <t>ИНСТИТУТ ЗА МЕДИЦИНУ РАДА СРБИЈЕ  Др Д. КАРАЈОВИЋ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</si>
  <si>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
 у јединицу интензивне неге у болницама у Београду (хируршке гране медицине)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</si>
  <si>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
у јединицу интензивне неге у болницама у Београду (педијатријске гране медицине)</t>
  </si>
  <si>
    <t>Извештај о леталитету оперисаних пацијената, о пацијентима који су добили сепсу после операције и о пацијентима који су умрли у току и после апендектомије
и холецистектомије у болницама у Београду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</si>
  <si>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 
у јединицу интензивне неге у болницама у Београду (интернистичке гране медицине)</t>
  </si>
  <si>
    <t>Извештај о просечној дужини болничког лечења, броју медицинских сестара по заузетој болесничкој постељи и проценту пацијаната враћених 
на одељење интензивне неге</t>
  </si>
  <si>
    <t xml:space="preserve"> </t>
  </si>
  <si>
    <r>
      <t>ГАК "НАРОДНИ ФРОНТ"</t>
    </r>
    <r>
      <rPr>
        <sz val="7"/>
        <rFont val="Arial"/>
        <family val="2"/>
      </rPr>
      <t>*</t>
    </r>
  </si>
  <si>
    <t>**</t>
  </si>
  <si>
    <t>КБЦ "ДР ДРАГИША МИШОВИЋ-ДЕДИЊЕ" **</t>
  </si>
  <si>
    <t>КБЦ "Др Д. Мишовић"  у број исписаних пацијената урачунати су пацијенти са психијатрије и геријатрије</t>
  </si>
  <si>
    <t>**КБЦ " Бежанијска коса " - укупан број умрлих је већи  у односу на табелу 3, за 6 пацијената који су умрли пре него што им је отворена историја болести на хитном пријему, а за које је тражена обдукција</t>
  </si>
  <si>
    <t>УКЉУЧЕНОСТ ПОРОДИЛИШТА У ПРОГРАМ "БОЛНИЦА ПРИЈАТЕЉ БЕБА"</t>
  </si>
  <si>
    <t>КБЦ "Земун" и Универзитетска дечја клиника немају техничке могућности да евидентирају просечну дужину чекања на преглед у минутама.</t>
  </si>
  <si>
    <t>ПОСТОЈАЊЕ ПРОТОКОЛА ЗА ЗБРИЊАВАЊЕ ТЕШКИХ МУЛТИПЛИХ ТРАУМА</t>
  </si>
  <si>
    <t>НЕ ЗБРИЊАВАЈУ ТЕШКЕ МУЛТИПЛЕ ТРАУМЕ</t>
  </si>
  <si>
    <t>БРОЈ ХОСПИТАЛИЗОВАНИХ ПАЦИЈЕНАТА НА ЈЕДИНИЦИ ИНТЕНЗИВНЕ НЕГЕ</t>
  </si>
  <si>
    <t>КЛИНИКА ЗА ПСИХИЈ. БОЛ. "ДР Л. ЛАЗАРЕВИЋ"</t>
  </si>
  <si>
    <t>КЛИНИКА ЗА ПСИХ. БОЛЕСТИ "ДР Л. ЛАЗАРЕВИЋ"</t>
  </si>
  <si>
    <t>СТОПА
 ЛЕТАЛИТЕТА</t>
  </si>
  <si>
    <t>БРОЈ 
ПОРОЂАЈА</t>
  </si>
  <si>
    <r>
      <t>* Остале болнице које имају хирургију нису доставиле</t>
    </r>
    <r>
      <rPr>
        <sz val="8"/>
        <color indexed="8"/>
        <rFont val="Arial Narrow"/>
        <family val="2"/>
      </rPr>
      <t xml:space="preserve"> податке</t>
    </r>
    <r>
      <rPr>
        <sz val="8"/>
        <color indexed="10"/>
        <rFont val="Arial Narrow"/>
        <family val="2"/>
      </rPr>
      <t>.</t>
    </r>
  </si>
  <si>
    <t>УКУПАН БРОЈ ЗАКАЗАНИХ
 ПРЕГЛЕДА</t>
  </si>
  <si>
    <t>УКУПАН БРОЈ 
ПРВИХ ПРЕГЛЕДА</t>
  </si>
  <si>
    <t>УКУПАН БРОЈ 
ПРЕГЛЕДА</t>
  </si>
  <si>
    <t>Извештај о броју трудница / породиља и новорођенчади који су умрли током хоспитализације и о укључености  породилишта у програм "болница-пријатељ беба"</t>
  </si>
  <si>
    <t>Извештај о просечној дужини чекања на преглед хитних пацијената и успешно спроведеним кардиопулмоналним реанимацијама</t>
  </si>
  <si>
    <t>Табела бр 24</t>
  </si>
  <si>
    <t>Извештај о постојању протокола за збрињавање тешких мултиплих траума у писаној форми у болницама у Београду</t>
  </si>
  <si>
    <t>Табела бр 25</t>
  </si>
  <si>
    <t xml:space="preserve">Табела бр 6 </t>
  </si>
  <si>
    <t>БРОЈ ЗАПОСЛЕНИХ КОЈИ СУ УЧЕСТВОВАЛИ У ОБНОВИ ЗНАЊА И ВЕШТИНА О ТРОШКУ УСТАНОВЕ</t>
  </si>
  <si>
    <t>% ЗАПОСЛЕНИХ КОЈИ СУ УЧЕСТВОВАЛИ У ОБНОВИ ЗНАЊА И ВЕШТИНА О ТРОШКУ УСТАНОВЕ</t>
  </si>
  <si>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</si>
  <si>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</si>
  <si>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</si>
  <si>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</si>
  <si>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</si>
  <si>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</si>
  <si>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</si>
  <si>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</si>
  <si>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БРОЈ ИСПИСАНИХ БОЛЕСНИКА</t>
  </si>
  <si>
    <t>ИНСТИТУТ ЗА НЕОНАТОЛОГИЈУ</t>
  </si>
  <si>
    <t>ИНСТИТУТ ЗА РЕХАБИЛИТАЦИЈУ</t>
  </si>
  <si>
    <t>СТОПА ЛЕТАЛИТЕТА</t>
  </si>
  <si>
    <t>Ред.    бр.</t>
  </si>
  <si>
    <t>БРОЈ ДАНА БОЛНИЧКОГ ЛЕЧЕЊА</t>
  </si>
  <si>
    <t>ИНСТИТУТ ЗА КАРДИОВАСКУЛАРНЕ БОЛЕСТИ "ДЕДИЊЕ"</t>
  </si>
  <si>
    <t>ПРОСЕЧНА ДУЖИНА БОЛНИЧКОГ ЛЕЧЕЊА</t>
  </si>
  <si>
    <t>УКУПНО ЗА УСТАНОВУ</t>
  </si>
  <si>
    <t>БРОЈ УМРЛИХ У ТОКУ ПРВИХ 48 САТИ ОД ПРИЈЕМА У БОЛНИЦУ</t>
  </si>
  <si>
    <t>УКУПАН БРОЈ УМРЛИХ</t>
  </si>
  <si>
    <t>ПРОЦЕНАТ УМРЛИХ У ТОКУ ПРВИХ 48 САТИ ОД ПРИЈЕМА У БОЛНИЦУ</t>
  </si>
  <si>
    <t>СПЕЦИЈАЛНА БОЛНИЦА ЗА БОЛЕСТИ ЗАВИСНОСТИ</t>
  </si>
  <si>
    <t>СПЕЦ.БОЛ.ЗА ЦЕРЕБРАЛНУ ПАРАЛИЗУ И  РАЗВОЈНУ НЕУРОЛОГИЈУ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</si>
  <si>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</si>
  <si>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</si>
  <si>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</si>
  <si>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КЛИНИКА ЗА РЕХАБИЛИТАЦИЈУ "ДР М.ЗОТОВИЋ"</t>
  </si>
  <si>
    <t>СПЕЦИЈАЛНА БОЛНИЦА ЗА ЕНДЕМСКУ НЕФРОПАТИЈУ  ЛАЗАРЕВАЦ</t>
  </si>
  <si>
    <t>СПЕЦИЈАЛНА БОЛНИЦА ЗА ИНТЕРНЕ БОЛЕСТИ МЛАДЕНОВАЦ</t>
  </si>
  <si>
    <t>ИНСТИТУТ ЗА ОРТОПЕДСКО- ХИРУРШКЕ БОЛЕСТИ "БАЊИЦА"</t>
  </si>
  <si>
    <t>КЛИНИЧКИ ЦEНТАР СРБИЈЕ</t>
  </si>
  <si>
    <t>КБЦ "ДР ДРАГИША МИШОВИЋ-ДЕДИЊЕ"</t>
  </si>
  <si>
    <t>ИНСТИТУТ ЗА ОНКОЛОГИЈУ И РАДИОЛОГИЈУ СРБИЈЕ</t>
  </si>
  <si>
    <t>(ниво установе)</t>
  </si>
  <si>
    <t>УКУПАН БРОЈ УМРЛИХ УПУЋЕНИХ НА ОБДУКЦИЈУ</t>
  </si>
  <si>
    <t>БРОЈ КЛИНИЧКИХ ДИЈАГНОЗА УЗРОКА СМРТИ КОЈЕ СУ ПОТВРЂЕНЕ ОБДУКЦИЈОМ</t>
  </si>
  <si>
    <t>ПРОЦЕНАТ ПОДУДАРНОСТИ КЛИНИЧКИХ И ОБДУКЦИОНИХ ДИЈАГНОЗА</t>
  </si>
  <si>
    <t>ПРОЦЕНАТ ОБДУКОВАНИХ</t>
  </si>
  <si>
    <t>СПЕЦИЈАЛНА БОЛНИЦА ЗА ЦЕРЕБРОВАСКУЛАРНЕ БОЛЕСТИ "СВЕТИ САВА"</t>
  </si>
  <si>
    <t>СПЕЦИЈАЛНА БОЛИЦАЗА ЦЕРЕБРАЛНУ ПАРАЛИЗУ И  РАЗВОЈНУ НЕУРОЛОГИЈУ</t>
  </si>
  <si>
    <r>
      <t>КБЦ "БЕЖАНИЈСКА КОСА"</t>
    </r>
    <r>
      <rPr>
        <b/>
        <i/>
        <sz val="11"/>
        <rFont val="Arial Narrow"/>
        <family val="2"/>
      </rPr>
      <t xml:space="preserve"> </t>
    </r>
  </si>
  <si>
    <t>** У збир укупног броја исписаних болесника није сабрано  болесника који су преведени из ургентног центра на даље лечење у друге клинике КЦС</t>
  </si>
  <si>
    <r>
      <t>ГИНЕКОЛОШКО-АКУШЕРСКА КЛИНИКА "НАРОДНИ ФРОНТ"</t>
    </r>
    <r>
      <rPr>
        <b/>
        <i/>
        <sz val="12"/>
        <rFont val="Arial Narrow"/>
        <family val="2"/>
      </rPr>
      <t xml:space="preserve"> ***</t>
    </r>
  </si>
  <si>
    <t>ЛЕТАЛИТЕТ У БОЛНИЦАМА У БЕОГРАДУ* ЗА 2015. ГОДИНУ</t>
  </si>
  <si>
    <t>ИЗВЕШТАЈ О БРОЈУ ОБДУКОВАНИХ И ПОДУДАРНОСТИ КЛИНИЧКИХ И ОБДУКЦИОНИХ ДИЈАГНОЗА У БОЛНИЦАМА У БЕОГРАДУ  ЗА 2015. ГОДИНУ</t>
  </si>
  <si>
    <t>ИЗВЕШТАЈ О ПРОСЕЧНОЈ ДУЖИНИ БОЛНИЧКОГ ЛЕЧЕЊА, БРОЈУ МЕДИЦИНСКИХ СЕСТАРА ПО ЗАУЗЕТОЈ БОЛЕСНИЧКОЈ ПОСТЕЉИ И ПРОЦЕНТУ ПАЦИЈАНАТА ВРАЋЕНИХ НА ОДЕЉЕЊЕ ИНТЕНЗИВНЕ НЕГЕ ЗА 2015. ГОДИНУ</t>
  </si>
  <si>
    <t xml:space="preserve"> ИЗВЕШТАЈ О ПРОЦЕНТУ ПАЦИЈЕНАТА КОЈИ СЕ ПРАТЕ ПО ПРОЦЕСУ ЗДРАВСТВЕНЕ НЕГЕ И СЕСТРИНСКИХ ОТПУСНИХ ПИСАМА ПАТРОНАЖНОЈ СЛУЖБИ ЗА 2015. ГОДИНУ</t>
  </si>
  <si>
    <t>ЛЕТАЛИТЕТ У БОЛНИЦАМА У БЕОГРАДУ* ЗА  2015. ГОДИНУ</t>
  </si>
  <si>
    <t>ИЗВЕШТАЈ О БРОЈУ ОБДУКОВАНИХ И ПОДУДАРНОСТИ КЛИНИЧКИХ И ОБДУКЦИОНИХ ДИЈАГНОЗА У БОЛНИЦАМА У БЕОГРАДУ ЗА 2015. ГОДИНУ</t>
  </si>
  <si>
    <t xml:space="preserve">               ИЗВЕШТАЈ О ПРОСЕЧНОЈ ДУЖИНИ БОЛНИЧКОГ ЛЕЧЕЊА, БРОЈУ МЕДИЦИНСКИХ СЕСТАРА ПО ЗАУЗЕТОЈ ПОСТЕЉИ И ПРОЦЕНТУ 
ПАЦИЈЕНАТА КОД КОЈИХ ЈЕ ИЗВРШЕН ПОНОВНИ ПРИЈЕМ  У ЈЕДИНИЦУ ИНТЕНЗИВНЕ НЕГЕ У БОЛНИЦАМА У БЕОГРАДУ ЗА 2015. ГОДИНУ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</si>
  <si>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* ЗА 2015. ГОДИНУ</t>
  </si>
  <si>
    <t>ЛЕТАЛИТЕТ У БОЛНИЦАМА У БЕОГРАДУ  ЗА 2015. ГОДИНУ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</si>
  <si>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ЗА 2015. ГОДИНУ</t>
  </si>
  <si>
    <t>ЛЕТАЛИТЕТ У БОЛНИЦАМА У БЕОГРАДУ ЗА  2015. ГОДИНУ</t>
  </si>
  <si>
    <t xml:space="preserve"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ЗА  2015. ГОДИНУ </t>
  </si>
  <si>
    <t>ИЗВЕШТАЈ О ПРОСЕЧНОМ БРОЈУ ПРЕОПЕРАТИВНИХ ДАНА ЛЕЧЕЊА И ОПЕРИСАНИХ ПАЦИЈЕНАТА ПО ХИРУРГУ У  БОЛНИЦАМА У БЕОГРАДУ  ЗА 2015. ГОДИНУ</t>
  </si>
  <si>
    <t xml:space="preserve"> ИЗВЕШТАЈ О ЛЕТАЛИТЕТУ ОПЕРИСАНИХ ПАЦИЈЕНАТА, О ПАЦИЈЕНТИМА КОЈИ СУ ДОБИЛИ СЕПСУ ПОСЛЕ ОПЕРАЦИЈЕ И О ПАЦИЈЕНТИМА КОЈИ СУ УМРЛИ У ТОКУ И ПОСЛЕ АПЕНДЕКТОМИЈЕ И ХОЛЕЦИСТЕКТОМИЈЕ У БОЛНИЦАМА У БЕОГРАДУ ЗА 2015. ГОДИНУ</t>
  </si>
  <si>
    <t>ИЗВЕШТАЈ О ПОКАЗАТЕЉИМА КВАЛИТЕТА ЗДРАВСТВЕНЕ ЗАШТИТЕ ПАЦИЈЕНАТА СА АКУТНИМ ИНФАРКТОМ МИОКАРДА ЗА 2015. ГОДИНУ</t>
  </si>
  <si>
    <t xml:space="preserve">ИЗВЕШТАЈ О ПОКАЗАТЕЉИМА КВАЛИТЕТА ЗДРАВСТВЕНЕ ЗАШТИТЕ ПАЦИЈЕНАТА СА ЦЕРЕБРОВАСКУЛАРНИМ ИНСУЛТОМ 
ЗА  2015. ГОДИНУ </t>
  </si>
  <si>
    <t>СПЕЦИЈАЛНА БОЛНИЦА ЗА ЕНДЕМСКУ НЕФРОПАТИЈУ ЛАЗАРЕВАЦ</t>
  </si>
  <si>
    <t xml:space="preserve"> ИЗВЕШТАЈ О БРОЈУ ПОРОЂАЈА ОБАВЉЕНИХ ЦАРСКИМ РЕЗОМ, У ЕПИДУРАЛНОЈ АНЕСТЕЗИЈИ И ПОРОЂАЈА ОБАВЉЕНИХ 
                          УЗ ПРИСУСТВО ПАРТНЕРА ИЛИ ЧЛАНА ПОРОДИЦЕ ЗА 2015. ГОДИНУ</t>
  </si>
  <si>
    <t>ИЗВЕШТАЈ О ПРОЦЕНТУ ПОРОДИЉА И НОВОРОЂЕНЧАДИ КОЈИ СУ ИМАЛИ ПОВРЕДУ ТОКОМ ПОРОЂАЈА И РАЂАЊА И О ПРОСЕЧНОЈ ДУЖИНИ БОЛНИЧКОГ ЛЕЧЕЊА ЗА НОРМАЛАН ПОРОЂАЈ ЗА 2015. ГОДИНУ</t>
  </si>
  <si>
    <r>
      <t xml:space="preserve"> ИЗВЕШТАЈ О БРОЈУ ТРУДНИЦА / ПОРОДИЉА И НОВОРОЂЕНЧАДИ КОЈИ СУ УМРЛИ ТОКОМ ХОСПИТАЛИЗАЦИЈЕ 
 И О УКЉУЧЕНОСТИ ПОРОДИЛИШТА У ПРОГРАМ </t>
    </r>
    <r>
      <rPr>
        <sz val="10"/>
        <rFont val="Arial Narrow"/>
        <family val="2"/>
      </rPr>
      <t>"</t>
    </r>
    <r>
      <rPr>
        <b/>
        <sz val="10"/>
        <rFont val="Arial Narrow"/>
        <family val="2"/>
      </rPr>
      <t>БОЛНИЦА-ПРИЈАТЕЉ БЕБА" ЗА ПЕРИОД  2015. ГОДИНЕ</t>
    </r>
  </si>
  <si>
    <t>ИЗВЕШТАЈ О ПРОСЕЧНОЈ ДУЖИНИ ЧЕКАЊА НА ПРЕГЛЕД ХИТНИХ ПАЦИЈЕНАТА И УСПЕШНО СПРОВЕДЕНИМ КАРДИОПУЛМОНАЛНИМ РЕАНИМАЦИЈАМА  ЗА 2015. ГОДИНУ</t>
  </si>
  <si>
    <t xml:space="preserve"> ИЗВЕШТАЈ О ПОСТОЈАЊУ ПРОТОКОЛА ЗА ЗБРИЊАВАЊЕ ТЕШКИХ МУЛТИПЛИХ ТРАУМА У ПИСАНОЈ ФОРМИ У БОЛНИЦАМА У БЕОГРАДУ ЗА 2015. ГОДИНУ</t>
  </si>
  <si>
    <t xml:space="preserve"> ИЗВЕШТАЈ О ПАДОВИМА, ДЕКУБИТУСИМА И ТРОМБОЕМБОЛИЈСКИМ КОМПЛИКАЦИЈАМА ПАЦИЈЕНАТА У БОЛНИЦАМА У БЕОГРАДУ  ЗА 2015. ГОДИНУ</t>
  </si>
  <si>
    <t>ИЗВЕШТАЈ О ПОКАЗАТЕЉИМА БЕЗБЕДНОСТИ ПАЦИЈЕНАТА У ХИРУРГИЈИ У БОЛНИЦАМА У БЕОГРАДУ ЗА ПЕРИОД  2015. ГОДИНЕ</t>
  </si>
  <si>
    <t xml:space="preserve"> ИЗВЕШТАЈ О БОЛНИЧКИМ ИНФЕКЦИЈАМА НА ЈЕДИНИЦИ ИНТЕНЗИВНЕ
 НЕГЕ У БОЛНИЦАМА У БЕОГРАДУ ЗА 2015. ГОДИНУ</t>
  </si>
  <si>
    <t>ИЗВЕШТАЈ О СТОПИ ИНЦИДЕНЦИЈЕ ИНФЕКЦИЈА ОПЕРАТИВНОГ МЕСТА*  ЗА 2015. ГОДИНУ</t>
  </si>
  <si>
    <t>ИЗВЕШТАЈ О СТОПИ ИНЦИДЕНЦИЈЕ ИНФЕКЦИЈА ОПЕРАТИВНОГ МЕСТА* ЗА 2015. ГОДИНУ</t>
  </si>
  <si>
    <t>ИЗВЕШТАЈ О БИОЛОШКОЈ КОНТРОЛИ СТЕРИЛИЗАЦИЈЕ У БОЛНИЦАМА У БЕОГРАДУ ЗА 2015. ГОДИНУ</t>
  </si>
  <si>
    <t>ИЗВЕШТАЈ О ПОКАЗАТЕЉИМА КВАЛИТЕТА КОЈИ СЕ ПРАТЕ У СПЕЦИЈАЛИСТИЧКО-КОНСУЛТАТИВНИМ СЛУЖБАМА  У БОЛНИЦАМА У БЕОГРАДУ  ЗА  2015. ГОДИНУ</t>
  </si>
  <si>
    <t>ИЗВЕШТАЈ О ПОКАЗАТЕЉИМА КВАЛИТЕТА КОЈИ СЕ ПРАТЕ У СПЕЦИЈАЛИСТИЧКО-КОНСУЛТАТИВНИМ СЛУЖБАМА  У БОЛНИЦАМА 
У БЕОГРАДУ  ЗА 2015. ГОДИНУ</t>
  </si>
  <si>
    <t>ИЗВЕШТАЈ О ПОКАЗАТЕЉИМА КВАЛИТЕТА КОЈИ СЕ ПРАТЕ У СПЕЦИЈАЛИСТИЧКО-КОНСУЛТАТИВНИМ СЛУЖБАМА  У БОЛНИЦАМА У БЕОГРАДУ  ЗА 2015. ГОДИНУ</t>
  </si>
  <si>
    <t>ИЗВЕШТАЈ О СТИЦАЊУ И ОБНОВИ ЗНАЊА И ВЕШТИНА ЗАПОСЛЕНИХ У БОЛНИЦАМА У БЕОГРАДУ ЗА 2015. ГОДИНУ</t>
  </si>
  <si>
    <t>ПОКАЗАТЕЉИ КВАЛИТЕТА  ВОЂЕЊА ЛИСТА ЧЕКАЊА У БОЛНИЦАМА У БЕОГРАДУ ЗА ИЗАБРАНЕ ПРОЦЕДУРЕ / ИНТЕРВЕНЦИЈЕ  У 2015. ГОДИНИ</t>
  </si>
  <si>
    <t>ИЗВЕШТАЈ О ПРИКУПЉАЊУ И ИЗДАВАЊУ КРВИ У БОЛНИЦАМА У БЕОГРАДУ ЗА 2015. ГОДИНУ</t>
  </si>
  <si>
    <t xml:space="preserve">ИЗВЕШТАЈ О КОНТРОЛИ КВАЛИТЕТА КОМПОНЕНТИ КРВИ У БОЛНИЦАМА У БЕОГРАДУ ЗА 2015. ГОДИНУ                </t>
  </si>
  <si>
    <t xml:space="preserve"> ИЗВЕШТАЈ О БРОЈУ ПОДНЕТИХ ПРИГОВОРА У БОЛНИЦАМА У БЕОГРАДУ ЗА 2015. ГОД.</t>
  </si>
  <si>
    <t>`</t>
  </si>
  <si>
    <t xml:space="preserve"> ИМПЛАНТАЦИЈА АОРТНЕ И МИТРАЛНЕ ВАЛВУЛЕ У ЕКК (шифре 012818, 012817, 012816,012819)</t>
  </si>
  <si>
    <t>**У збир укупног броја исписаних болесника није сабрано  2 554  пацијената који су преведени из ургентног центра на даље лечење у друге клинике КЦС</t>
  </si>
  <si>
    <t>** У збир укупног броја исписаних болесника није сабрано  2 554 пацијената који су преведени из ургентног центра на даље лечење у друге клинике КЦС</t>
  </si>
  <si>
    <t>* У збир укупног броја исписаних болесника није сабрано 722 пацијената који су преведени из ургентног центра на даље лечење у друге клинике КЦС</t>
  </si>
  <si>
    <t>** У збир укупног броја исписаних болесника није сабрано 1832 пацијената који су преведени из ургентног центра на даље лечење у друге клинике КЦС</t>
  </si>
  <si>
    <t>** У збир укупног броја исписаних болесника није сабрано 1489 пацијената који су преведени из ургентног центра на даље лечење у друге клинике КЦС</t>
  </si>
  <si>
    <t>1673.8</t>
  </si>
  <si>
    <t>ЗАВОД ЗА ЗДРАВСТВЕНУ ЗАШТИТУ СТУДЕНАТА***</t>
  </si>
  <si>
    <t>***ГАК "Народни фронт" и "Завод за здравствену заштиту студената"  ницу доставили податке.</t>
  </si>
  <si>
    <t>интерна</t>
  </si>
  <si>
    <t>педијатрија</t>
  </si>
  <si>
    <t>гинекологија</t>
  </si>
  <si>
    <t>хирургија</t>
  </si>
  <si>
    <t>интерно</t>
  </si>
  <si>
    <t>СТРАНА 29</t>
  </si>
  <si>
    <t xml:space="preserve"> Институт за онкологију и радиологију Србије  ниje доставиo податке о броју пацијената који су прегледани у року од 30 минута од заказаног термина.</t>
  </si>
  <si>
    <t xml:space="preserve"> AОРТНО-КОРОНАРНИ ТРОСТРУКИ БАЈ ПАС  (шифра 012884)</t>
  </si>
  <si>
    <t>РЕКОНСТРУКТИВНЕ ОПЕРАЦИЈЕ НА АОРТИ И ГРАНАМА (шифра 012864)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</si>
</sst>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Din.&quot;_);\(#,##0\ &quot;Din.&quot;\)"/>
    <numFmt numFmtId="183" formatCode="#,##0\ &quot;Din.&quot;_);[Red]\(#,##0\ &quot;Din.&quot;\)"/>
    <numFmt numFmtId="184" formatCode="#,##0.00\ &quot;Din.&quot;_);\(#,##0.00\ &quot;Din.&quot;\)"/>
    <numFmt numFmtId="185" formatCode="#,##0.00\ &quot;Din.&quot;_);[Red]\(#,##0.00\ &quot;Din.&quot;\)"/>
    <numFmt numFmtId="186" formatCode="_ * #,##0_)\ &quot;Din.&quot;_ ;_ * \(#,##0\)\ &quot;Din.&quot;_ ;_ * &quot;-&quot;_)\ &quot;Din.&quot;_ ;_ @_ "/>
    <numFmt numFmtId="187" formatCode="_ * #,##0_)\ _D_i_n_._ ;_ * \(#,##0\)\ _D_i_n_._ ;_ * &quot;-&quot;_)\ _D_i_n_._ ;_ @_ "/>
    <numFmt numFmtId="188" formatCode="_ * #,##0.00_)\ &quot;Din.&quot;_ ;_ * \(#,##0.00\)\ &quot;Din.&quot;_ ;_ * &quot;-&quot;??_)\ &quot;Din.&quot;_ ;_ @_ "/>
    <numFmt numFmtId="189" formatCode="_ * #,##0.00_)\ _D_i_n_._ ;_ * \(#,##0.00\)\ _D_i_n_._ ;_ * &quot;-&quot;??_)\ _D_i_n_._ ;_ @_ 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#,##0\ &quot;YUD&quot;_);\(#,##0\ &quot;YUD&quot;\)"/>
    <numFmt numFmtId="199" formatCode="#,##0\ &quot;YUD&quot;_);[Red]\(#,##0\ &quot;YUD&quot;\)"/>
    <numFmt numFmtId="200" formatCode="#,##0.00\ &quot;YUD&quot;_);\(#,##0.00\ &quot;YUD&quot;\)"/>
    <numFmt numFmtId="201" formatCode="#,##0.00\ &quot;YUD&quot;_);[Red]\(#,##0.00\ &quot;YUD&quot;\)"/>
    <numFmt numFmtId="202" formatCode="_ * #,##0_)\ &quot;YUD&quot;_ ;_ * \(#,##0\)\ &quot;YUD&quot;_ ;_ * &quot;-&quot;_)\ &quot;YUD&quot;_ ;_ @_ "/>
    <numFmt numFmtId="203" formatCode="_ * #,##0_)\ _Y_U_D_ ;_ * \(#,##0\)\ _Y_U_D_ ;_ * &quot;-&quot;_)\ _Y_U_D_ ;_ @_ "/>
    <numFmt numFmtId="204" formatCode="_ * #,##0.00_)\ &quot;YUD&quot;_ ;_ * \(#,##0.00\)\ &quot;YUD&quot;_ ;_ * &quot;-&quot;??_)\ &quot;YUD&quot;_ ;_ @_ "/>
    <numFmt numFmtId="205" formatCode="_ * #,##0.00_)\ _Y_U_D_ ;_ * \(#,##0.00\)\ _Y_U_D_ ;_ * &quot;-&quot;??_)\ _Y_U_D_ ;_ @_ "/>
    <numFmt numFmtId="206" formatCode="General_)"/>
    <numFmt numFmtId="207" formatCode="0.0_)"/>
    <numFmt numFmtId="208" formatCode="0.0"/>
    <numFmt numFmtId="209" formatCode="0_)"/>
    <numFmt numFmtId="210" formatCode="0.000"/>
    <numFmt numFmtId="211" formatCode="0.000000"/>
    <numFmt numFmtId="212" formatCode="0.00000"/>
    <numFmt numFmtId="213" formatCode="0.0000"/>
    <numFmt numFmtId="214" formatCode="0.0000000"/>
    <numFmt numFmtId="215" formatCode="_-* #,##0.000\ _$_-;\-* #,##0.000\ _$_-;_-* &quot;-&quot;??\ _$_-;_-@_-"/>
    <numFmt numFmtId="216" formatCode="_-* #.##0.000\ _$_-;\-* #.##0.000\ _$_-;_-* &quot;-&quot;??\ _$_-;_-@_-"/>
    <numFmt numFmtId="217" formatCode="_-* #.##0.0000\ _$_-;\-* #.##0.0000\ _$_-;_-* &quot;-&quot;??\ _$_-;_-@_-"/>
    <numFmt numFmtId="218" formatCode="0.000000000"/>
    <numFmt numFmtId="219" formatCode="0.0000000000"/>
    <numFmt numFmtId="220" formatCode="0.00000000"/>
    <numFmt numFmtId="221" formatCode="#.##0.00\ _D_i_n_.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9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b/>
      <i/>
      <sz val="8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i/>
      <sz val="7"/>
      <name val="Arial Narrow"/>
      <family val="2"/>
    </font>
    <font>
      <sz val="8"/>
      <color indexed="8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7"/>
      <name val="Arial"/>
      <family val="2"/>
    </font>
    <font>
      <sz val="10"/>
      <color indexed="10"/>
      <name val="Arial Narrow"/>
      <family val="2"/>
    </font>
    <font>
      <sz val="8"/>
      <color indexed="10"/>
      <name val="Arial Narrow"/>
      <family val="2"/>
    </font>
    <font>
      <b/>
      <sz val="7"/>
      <name val="Arial"/>
      <family val="2"/>
    </font>
    <font>
      <b/>
      <sz val="11"/>
      <name val="Arial Narrow"/>
      <family val="2"/>
    </font>
    <font>
      <sz val="7"/>
      <color indexed="8"/>
      <name val="Arial Narrow"/>
      <family val="2"/>
    </font>
    <font>
      <b/>
      <i/>
      <sz val="11"/>
      <name val="Arial Narrow"/>
      <family val="2"/>
    </font>
    <font>
      <b/>
      <i/>
      <sz val="7.5"/>
      <name val="Arial Narrow"/>
      <family val="2"/>
    </font>
    <font>
      <b/>
      <i/>
      <sz val="10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7.5"/>
      <name val="Arial Narrow"/>
      <family val="2"/>
    </font>
    <font>
      <i/>
      <sz val="7.5"/>
      <name val="Arial Narrow"/>
      <family val="2"/>
    </font>
    <font>
      <b/>
      <sz val="7.5"/>
      <name val="Arial Narrow"/>
      <family val="2"/>
    </font>
    <font>
      <i/>
      <sz val="7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6"/>
      <name val="Arial Narrow"/>
      <family val="2"/>
    </font>
    <font>
      <b/>
      <i/>
      <sz val="6.5"/>
      <name val="Arial Narrow"/>
      <family val="2"/>
    </font>
    <font>
      <sz val="14"/>
      <name val="Arial Narrow"/>
      <family val="2"/>
    </font>
    <font>
      <sz val="7.5"/>
      <name val="Arial"/>
      <family val="2"/>
    </font>
    <font>
      <b/>
      <i/>
      <sz val="7"/>
      <color indexed="8"/>
      <name val="Arial Narrow"/>
      <family val="2"/>
    </font>
    <font>
      <b/>
      <sz val="7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b/>
      <sz val="8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hair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double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 style="hair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1037">
    <xf numFmtId="0" fontId="0" fillId="0" borderId="0" xfId="0" applyAlignment="1">
      <alignment/>
    </xf>
    <xf numFmtId="0" fontId="8" fillId="33" borderId="1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right" vertical="center" wrapText="1"/>
    </xf>
    <xf numFmtId="0" fontId="21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22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3" borderId="17" xfId="58" applyFont="1" applyFill="1" applyBorder="1" applyAlignment="1">
      <alignment horizontal="center" vertical="center" wrapText="1"/>
      <protection/>
    </xf>
    <xf numFmtId="0" fontId="10" fillId="33" borderId="18" xfId="58" applyFont="1" applyFill="1" applyBorder="1" applyAlignment="1">
      <alignment horizontal="center" vertical="center" wrapText="1"/>
      <protection/>
    </xf>
    <xf numFmtId="0" fontId="10" fillId="33" borderId="19" xfId="58" applyFont="1" applyFill="1" applyBorder="1" applyAlignment="1">
      <alignment horizontal="center" vertical="center" wrapText="1"/>
      <protection/>
    </xf>
    <xf numFmtId="0" fontId="10" fillId="33" borderId="20" xfId="58" applyFont="1" applyFill="1" applyBorder="1" applyAlignment="1">
      <alignment horizontal="center" vertical="center" wrapText="1"/>
      <protection/>
    </xf>
    <xf numFmtId="0" fontId="21" fillId="33" borderId="20" xfId="5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0" fillId="33" borderId="10" xfId="0" applyFont="1" applyFill="1" applyBorder="1" applyAlignment="1">
      <alignment horizontal="right" vertical="center" wrapText="1"/>
    </xf>
    <xf numFmtId="0" fontId="14" fillId="33" borderId="0" xfId="0" applyFont="1" applyFill="1" applyAlignment="1" applyProtection="1">
      <alignment vertical="center" wrapText="1"/>
      <protection locked="0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 wrapText="1"/>
    </xf>
    <xf numFmtId="0" fontId="11" fillId="33" borderId="2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27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1" fillId="33" borderId="27" xfId="0" applyFont="1" applyFill="1" applyBorder="1" applyAlignment="1">
      <alignment vertical="center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2" fillId="34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/>
    </xf>
    <xf numFmtId="0" fontId="10" fillId="33" borderId="35" xfId="58" applyFont="1" applyFill="1" applyBorder="1" applyAlignment="1">
      <alignment horizontal="center" vertical="center" wrapText="1"/>
      <protection/>
    </xf>
    <xf numFmtId="0" fontId="10" fillId="33" borderId="36" xfId="58" applyFont="1" applyFill="1" applyBorder="1" applyAlignment="1">
      <alignment horizontal="center" vertical="center" wrapText="1"/>
      <protection/>
    </xf>
    <xf numFmtId="0" fontId="21" fillId="33" borderId="36" xfId="58" applyFont="1" applyFill="1" applyBorder="1" applyAlignment="1">
      <alignment horizontal="center" vertical="center" wrapText="1"/>
      <protection/>
    </xf>
    <xf numFmtId="0" fontId="15" fillId="33" borderId="1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/>
    </xf>
    <xf numFmtId="0" fontId="22" fillId="33" borderId="38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/>
    </xf>
    <xf numFmtId="0" fontId="22" fillId="33" borderId="40" xfId="0" applyFont="1" applyFill="1" applyBorder="1" applyAlignment="1">
      <alignment horizontal="center" vertical="center" wrapText="1"/>
    </xf>
    <xf numFmtId="0" fontId="22" fillId="33" borderId="40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22" fillId="33" borderId="4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33" borderId="4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12" fillId="34" borderId="33" xfId="0" applyNumberFormat="1" applyFont="1" applyFill="1" applyBorder="1" applyAlignment="1">
      <alignment horizontal="center" vertical="center"/>
    </xf>
    <xf numFmtId="2" fontId="12" fillId="34" borderId="43" xfId="0" applyNumberFormat="1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2" fontId="12" fillId="34" borderId="44" xfId="0" applyNumberFormat="1" applyFont="1" applyFill="1" applyBorder="1" applyAlignment="1">
      <alignment horizontal="center" vertical="center"/>
    </xf>
    <xf numFmtId="2" fontId="12" fillId="34" borderId="45" xfId="0" applyNumberFormat="1" applyFont="1" applyFill="1" applyBorder="1" applyAlignment="1">
      <alignment horizontal="center" vertical="center"/>
    </xf>
    <xf numFmtId="1" fontId="12" fillId="34" borderId="33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2" fontId="11" fillId="33" borderId="46" xfId="0" applyNumberFormat="1" applyFont="1" applyFill="1" applyBorder="1" applyAlignment="1">
      <alignment horizontal="center" vertical="center"/>
    </xf>
    <xf numFmtId="2" fontId="11" fillId="33" borderId="47" xfId="0" applyNumberFormat="1" applyFont="1" applyFill="1" applyBorder="1" applyAlignment="1">
      <alignment horizontal="center" vertical="center"/>
    </xf>
    <xf numFmtId="2" fontId="11" fillId="33" borderId="48" xfId="0" applyNumberFormat="1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2" fontId="12" fillId="34" borderId="33" xfId="0" applyNumberFormat="1" applyFont="1" applyFill="1" applyBorder="1" applyAlignment="1">
      <alignment horizontal="center" vertical="center" wrapText="1"/>
    </xf>
    <xf numFmtId="2" fontId="12" fillId="34" borderId="43" xfId="0" applyNumberFormat="1" applyFont="1" applyFill="1" applyBorder="1" applyAlignment="1">
      <alignment horizontal="center" vertical="center" wrapText="1"/>
    </xf>
    <xf numFmtId="0" fontId="22" fillId="33" borderId="49" xfId="0" applyFont="1" applyFill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 wrapText="1"/>
    </xf>
    <xf numFmtId="0" fontId="28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10" fillId="33" borderId="50" xfId="58" applyFont="1" applyFill="1" applyBorder="1" applyAlignment="1">
      <alignment horizontal="center" vertical="center" wrapText="1"/>
      <protection/>
    </xf>
    <xf numFmtId="0" fontId="10" fillId="33" borderId="34" xfId="58" applyFont="1" applyFill="1" applyBorder="1" applyAlignment="1">
      <alignment horizontal="center" vertical="center" wrapText="1"/>
      <protection/>
    </xf>
    <xf numFmtId="0" fontId="18" fillId="33" borderId="49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right" vertical="center" wrapText="1"/>
    </xf>
    <xf numFmtId="0" fontId="10" fillId="33" borderId="10" xfId="58" applyFont="1" applyFill="1" applyBorder="1" applyAlignment="1">
      <alignment horizontal="right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1" fontId="11" fillId="33" borderId="0" xfId="0" applyNumberFormat="1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13" fillId="0" borderId="0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" fontId="15" fillId="33" borderId="21" xfId="0" applyNumberFormat="1" applyFont="1" applyFill="1" applyBorder="1" applyAlignment="1">
      <alignment horizontal="center" vertical="center"/>
    </xf>
    <xf numFmtId="1" fontId="30" fillId="34" borderId="3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" fontId="30" fillId="0" borderId="2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 wrapText="1"/>
    </xf>
    <xf numFmtId="1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1" fontId="11" fillId="33" borderId="47" xfId="0" applyNumberFormat="1" applyFont="1" applyFill="1" applyBorder="1" applyAlignment="1">
      <alignment horizontal="center" vertical="center"/>
    </xf>
    <xf numFmtId="1" fontId="11" fillId="33" borderId="47" xfId="0" applyNumberFormat="1" applyFont="1" applyFill="1" applyBorder="1" applyAlignment="1">
      <alignment horizontal="center" vertical="center" wrapText="1"/>
    </xf>
    <xf numFmtId="1" fontId="11" fillId="33" borderId="52" xfId="0" applyNumberFormat="1" applyFont="1" applyFill="1" applyBorder="1" applyAlignment="1">
      <alignment horizontal="center" vertical="center"/>
    </xf>
    <xf numFmtId="1" fontId="11" fillId="33" borderId="53" xfId="0" applyNumberFormat="1" applyFont="1" applyFill="1" applyBorder="1" applyAlignment="1">
      <alignment horizontal="center" vertical="center"/>
    </xf>
    <xf numFmtId="2" fontId="11" fillId="0" borderId="46" xfId="0" applyNumberFormat="1" applyFont="1" applyFill="1" applyBorder="1" applyAlignment="1">
      <alignment horizontal="center" vertical="center"/>
    </xf>
    <xf numFmtId="1" fontId="11" fillId="33" borderId="46" xfId="0" applyNumberFormat="1" applyFont="1" applyFill="1" applyBorder="1" applyAlignment="1">
      <alignment horizontal="center" vertical="center"/>
    </xf>
    <xf numFmtId="1" fontId="11" fillId="33" borderId="54" xfId="0" applyNumberFormat="1" applyFont="1" applyFill="1" applyBorder="1" applyAlignment="1">
      <alignment horizontal="center" vertical="center"/>
    </xf>
    <xf numFmtId="2" fontId="11" fillId="0" borderId="47" xfId="0" applyNumberFormat="1" applyFont="1" applyFill="1" applyBorder="1" applyAlignment="1">
      <alignment horizontal="center" vertical="center"/>
    </xf>
    <xf numFmtId="1" fontId="11" fillId="33" borderId="55" xfId="0" applyNumberFormat="1" applyFont="1" applyFill="1" applyBorder="1" applyAlignment="1">
      <alignment horizontal="center" vertical="center"/>
    </xf>
    <xf numFmtId="1" fontId="19" fillId="33" borderId="47" xfId="0" applyNumberFormat="1" applyFont="1" applyFill="1" applyBorder="1" applyAlignment="1">
      <alignment horizontal="center" vertical="center" wrapText="1"/>
    </xf>
    <xf numFmtId="1" fontId="19" fillId="33" borderId="47" xfId="0" applyNumberFormat="1" applyFont="1" applyFill="1" applyBorder="1" applyAlignment="1">
      <alignment horizontal="center" vertical="center"/>
    </xf>
    <xf numFmtId="1" fontId="11" fillId="33" borderId="56" xfId="0" applyNumberFormat="1" applyFont="1" applyFill="1" applyBorder="1" applyAlignment="1">
      <alignment horizontal="center" vertical="center"/>
    </xf>
    <xf numFmtId="1" fontId="11" fillId="33" borderId="56" xfId="0" applyNumberFormat="1" applyFont="1" applyFill="1" applyBorder="1" applyAlignment="1">
      <alignment horizontal="center" vertical="center" wrapText="1"/>
    </xf>
    <xf numFmtId="1" fontId="11" fillId="33" borderId="48" xfId="0" applyNumberFormat="1" applyFont="1" applyFill="1" applyBorder="1" applyAlignment="1">
      <alignment horizontal="center" vertical="center"/>
    </xf>
    <xf numFmtId="2" fontId="11" fillId="0" borderId="48" xfId="0" applyNumberFormat="1" applyFont="1" applyFill="1" applyBorder="1" applyAlignment="1">
      <alignment horizontal="center" vertical="center"/>
    </xf>
    <xf numFmtId="1" fontId="11" fillId="33" borderId="57" xfId="0" applyNumberFormat="1" applyFont="1" applyFill="1" applyBorder="1" applyAlignment="1">
      <alignment horizontal="center" vertical="center"/>
    </xf>
    <xf numFmtId="1" fontId="12" fillId="34" borderId="45" xfId="0" applyNumberFormat="1" applyFont="1" applyFill="1" applyBorder="1" applyAlignment="1">
      <alignment horizontal="center" vertical="center"/>
    </xf>
    <xf numFmtId="1" fontId="12" fillId="34" borderId="43" xfId="0" applyNumberFormat="1" applyFont="1" applyFill="1" applyBorder="1" applyAlignment="1">
      <alignment vertical="center"/>
    </xf>
    <xf numFmtId="0" fontId="15" fillId="33" borderId="53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vertical="center"/>
    </xf>
    <xf numFmtId="0" fontId="12" fillId="34" borderId="43" xfId="0" applyFont="1" applyFill="1" applyBorder="1" applyAlignment="1">
      <alignment vertical="center"/>
    </xf>
    <xf numFmtId="1" fontId="12" fillId="34" borderId="44" xfId="0" applyNumberFormat="1" applyFont="1" applyFill="1" applyBorder="1" applyAlignment="1">
      <alignment horizontal="center" vertical="center"/>
    </xf>
    <xf numFmtId="0" fontId="15" fillId="33" borderId="58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0" xfId="58" applyFont="1" applyFill="1" applyAlignment="1">
      <alignment horizontal="center" vertical="center" wrapText="1"/>
      <protection/>
    </xf>
    <xf numFmtId="0" fontId="24" fillId="33" borderId="0" xfId="58" applyFont="1" applyFill="1" applyAlignment="1">
      <alignment horizontal="center" vertical="center" wrapText="1"/>
      <protection/>
    </xf>
    <xf numFmtId="0" fontId="12" fillId="33" borderId="0" xfId="58" applyFont="1" applyFill="1" applyAlignment="1">
      <alignment horizontal="center" vertical="center" wrapText="1"/>
      <protection/>
    </xf>
    <xf numFmtId="0" fontId="8" fillId="33" borderId="11" xfId="58" applyFont="1" applyFill="1" applyBorder="1" applyAlignment="1">
      <alignment horizontal="center" vertical="center" wrapText="1"/>
      <protection/>
    </xf>
    <xf numFmtId="0" fontId="8" fillId="33" borderId="30" xfId="58" applyFont="1" applyFill="1" applyBorder="1" applyAlignment="1">
      <alignment horizontal="center" vertical="center" wrapText="1"/>
      <protection/>
    </xf>
    <xf numFmtId="0" fontId="8" fillId="33" borderId="31" xfId="58" applyFont="1" applyFill="1" applyBorder="1" applyAlignment="1">
      <alignment horizontal="center" vertical="center" wrapText="1"/>
      <protection/>
    </xf>
    <xf numFmtId="0" fontId="8" fillId="33" borderId="59" xfId="58" applyFont="1" applyFill="1" applyBorder="1" applyAlignment="1">
      <alignment horizontal="center" vertical="center" wrapText="1"/>
      <protection/>
    </xf>
    <xf numFmtId="0" fontId="10" fillId="33" borderId="0" xfId="58" applyFont="1" applyFill="1" applyBorder="1" applyAlignment="1">
      <alignment horizontal="right" vertical="center" wrapText="1"/>
      <protection/>
    </xf>
    <xf numFmtId="0" fontId="19" fillId="0" borderId="0" xfId="0" applyFont="1" applyAlignment="1">
      <alignment/>
    </xf>
    <xf numFmtId="0" fontId="19" fillId="0" borderId="60" xfId="0" applyFont="1" applyBorder="1" applyAlignment="1">
      <alignment/>
    </xf>
    <xf numFmtId="0" fontId="31" fillId="33" borderId="34" xfId="0" applyFont="1" applyFill="1" applyBorder="1" applyAlignment="1">
      <alignment horizontal="center" vertical="center"/>
    </xf>
    <xf numFmtId="0" fontId="31" fillId="33" borderId="61" xfId="0" applyFont="1" applyFill="1" applyBorder="1" applyAlignment="1">
      <alignment horizontal="center" vertical="center"/>
    </xf>
    <xf numFmtId="0" fontId="31" fillId="33" borderId="62" xfId="0" applyFont="1" applyFill="1" applyBorder="1" applyAlignment="1">
      <alignment horizontal="center" vertical="center"/>
    </xf>
    <xf numFmtId="0" fontId="31" fillId="33" borderId="63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" fontId="11" fillId="0" borderId="64" xfId="0" applyNumberFormat="1" applyFont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/>
    </xf>
    <xf numFmtId="1" fontId="11" fillId="0" borderId="57" xfId="0" applyNumberFormat="1" applyFont="1" applyBorder="1" applyAlignment="1">
      <alignment horizontal="center" vertical="center"/>
    </xf>
    <xf numFmtId="1" fontId="30" fillId="34" borderId="43" xfId="0" applyNumberFormat="1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22" fillId="33" borderId="65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2" fillId="33" borderId="38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 vertical="center" wrapText="1"/>
    </xf>
    <xf numFmtId="1" fontId="9" fillId="33" borderId="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right" vertical="center"/>
    </xf>
    <xf numFmtId="0" fontId="22" fillId="33" borderId="12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/>
    </xf>
    <xf numFmtId="2" fontId="11" fillId="33" borderId="58" xfId="0" applyNumberFormat="1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2" fontId="11" fillId="33" borderId="66" xfId="0" applyNumberFormat="1" applyFont="1" applyFill="1" applyBorder="1" applyAlignment="1">
      <alignment horizontal="center" vertical="center"/>
    </xf>
    <xf numFmtId="2" fontId="11" fillId="33" borderId="55" xfId="0" applyNumberFormat="1" applyFont="1" applyFill="1" applyBorder="1" applyAlignment="1">
      <alignment horizontal="center" vertical="center"/>
    </xf>
    <xf numFmtId="0" fontId="19" fillId="33" borderId="47" xfId="0" applyFont="1" applyFill="1" applyBorder="1" applyAlignment="1">
      <alignment horizontal="center" vertical="center" wrapText="1"/>
    </xf>
    <xf numFmtId="0" fontId="19" fillId="33" borderId="47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208" fontId="11" fillId="33" borderId="47" xfId="0" applyNumberFormat="1" applyFont="1" applyFill="1" applyBorder="1" applyAlignment="1">
      <alignment horizontal="center" vertical="center"/>
    </xf>
    <xf numFmtId="2" fontId="11" fillId="0" borderId="64" xfId="0" applyNumberFormat="1" applyFont="1" applyBorder="1" applyAlignment="1">
      <alignment horizontal="center" vertical="center"/>
    </xf>
    <xf numFmtId="2" fontId="11" fillId="0" borderId="67" xfId="0" applyNumberFormat="1" applyFont="1" applyBorder="1" applyAlignment="1">
      <alignment horizontal="center" vertical="center"/>
    </xf>
    <xf numFmtId="208" fontId="11" fillId="33" borderId="56" xfId="0" applyNumberFormat="1" applyFont="1" applyFill="1" applyBorder="1" applyAlignment="1">
      <alignment horizontal="center" vertical="center"/>
    </xf>
    <xf numFmtId="208" fontId="11" fillId="33" borderId="47" xfId="0" applyNumberFormat="1" applyFont="1" applyFill="1" applyBorder="1" applyAlignment="1">
      <alignment horizontal="center" vertical="center" wrapText="1"/>
    </xf>
    <xf numFmtId="208" fontId="11" fillId="33" borderId="56" xfId="0" applyNumberFormat="1" applyFont="1" applyFill="1" applyBorder="1" applyAlignment="1">
      <alignment horizontal="center" vertical="center" wrapText="1"/>
    </xf>
    <xf numFmtId="2" fontId="11" fillId="0" borderId="52" xfId="0" applyNumberFormat="1" applyFont="1" applyBorder="1" applyAlignment="1">
      <alignment horizontal="center" vertical="center"/>
    </xf>
    <xf numFmtId="2" fontId="11" fillId="0" borderId="68" xfId="0" applyNumberFormat="1" applyFont="1" applyBorder="1" applyAlignment="1">
      <alignment horizontal="center" vertical="center"/>
    </xf>
    <xf numFmtId="2" fontId="11" fillId="33" borderId="53" xfId="0" applyNumberFormat="1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 wrapText="1"/>
    </xf>
    <xf numFmtId="2" fontId="11" fillId="33" borderId="52" xfId="0" applyNumberFormat="1" applyFont="1" applyFill="1" applyBorder="1" applyAlignment="1">
      <alignment horizontal="center" vertical="center"/>
    </xf>
    <xf numFmtId="2" fontId="11" fillId="33" borderId="57" xfId="0" applyNumberFormat="1" applyFont="1" applyFill="1" applyBorder="1" applyAlignment="1">
      <alignment horizontal="center" vertical="center"/>
    </xf>
    <xf numFmtId="2" fontId="11" fillId="33" borderId="64" xfId="0" applyNumberFormat="1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2" fontId="11" fillId="33" borderId="56" xfId="0" applyNumberFormat="1" applyFont="1" applyFill="1" applyBorder="1" applyAlignment="1">
      <alignment horizontal="center" vertical="center"/>
    </xf>
    <xf numFmtId="2" fontId="11" fillId="33" borderId="44" xfId="0" applyNumberFormat="1" applyFont="1" applyFill="1" applyBorder="1" applyAlignment="1">
      <alignment horizontal="center" vertical="center"/>
    </xf>
    <xf numFmtId="208" fontId="19" fillId="33" borderId="47" xfId="0" applyNumberFormat="1" applyFont="1" applyFill="1" applyBorder="1" applyAlignment="1">
      <alignment horizontal="center" vertical="center"/>
    </xf>
    <xf numFmtId="1" fontId="11" fillId="33" borderId="45" xfId="0" applyNumberFormat="1" applyFont="1" applyFill="1" applyBorder="1" applyAlignment="1">
      <alignment horizontal="center" vertical="center"/>
    </xf>
    <xf numFmtId="208" fontId="11" fillId="33" borderId="52" xfId="0" applyNumberFormat="1" applyFont="1" applyFill="1" applyBorder="1" applyAlignment="1">
      <alignment horizontal="center" vertical="center"/>
    </xf>
    <xf numFmtId="2" fontId="11" fillId="33" borderId="67" xfId="0" applyNumberFormat="1" applyFont="1" applyFill="1" applyBorder="1" applyAlignment="1">
      <alignment horizontal="center" vertical="center"/>
    </xf>
    <xf numFmtId="2" fontId="11" fillId="33" borderId="68" xfId="0" applyNumberFormat="1" applyFont="1" applyFill="1" applyBorder="1" applyAlignment="1">
      <alignment horizontal="center" vertical="center"/>
    </xf>
    <xf numFmtId="2" fontId="11" fillId="33" borderId="45" xfId="0" applyNumberFormat="1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 wrapText="1"/>
    </xf>
    <xf numFmtId="2" fontId="11" fillId="33" borderId="69" xfId="0" applyNumberFormat="1" applyFont="1" applyFill="1" applyBorder="1" applyAlignment="1">
      <alignment horizontal="center" vertical="center"/>
    </xf>
    <xf numFmtId="208" fontId="11" fillId="33" borderId="46" xfId="0" applyNumberFormat="1" applyFont="1" applyFill="1" applyBorder="1" applyAlignment="1">
      <alignment horizontal="center" vertical="center"/>
    </xf>
    <xf numFmtId="2" fontId="11" fillId="33" borderId="54" xfId="0" applyNumberFormat="1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1" fontId="11" fillId="33" borderId="64" xfId="0" applyNumberFormat="1" applyFont="1" applyFill="1" applyBorder="1" applyAlignment="1">
      <alignment horizontal="center" vertical="center"/>
    </xf>
    <xf numFmtId="208" fontId="11" fillId="33" borderId="64" xfId="0" applyNumberFormat="1" applyFont="1" applyFill="1" applyBorder="1" applyAlignment="1">
      <alignment horizontal="center" vertical="center"/>
    </xf>
    <xf numFmtId="0" fontId="11" fillId="33" borderId="70" xfId="0" applyFont="1" applyFill="1" applyBorder="1" applyAlignment="1">
      <alignment horizontal="center" vertical="center"/>
    </xf>
    <xf numFmtId="2" fontId="11" fillId="33" borderId="63" xfId="0" applyNumberFormat="1" applyFont="1" applyFill="1" applyBorder="1" applyAlignment="1">
      <alignment horizontal="center" vertical="center"/>
    </xf>
    <xf numFmtId="2" fontId="11" fillId="0" borderId="64" xfId="0" applyNumberFormat="1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 wrapText="1"/>
    </xf>
    <xf numFmtId="2" fontId="11" fillId="33" borderId="47" xfId="0" applyNumberFormat="1" applyFont="1" applyFill="1" applyBorder="1" applyAlignment="1">
      <alignment horizontal="center" vertical="center" wrapText="1"/>
    </xf>
    <xf numFmtId="2" fontId="11" fillId="33" borderId="55" xfId="0" applyNumberFormat="1" applyFont="1" applyFill="1" applyBorder="1" applyAlignment="1">
      <alignment horizontal="center" vertical="center" wrapText="1"/>
    </xf>
    <xf numFmtId="2" fontId="11" fillId="0" borderId="52" xfId="0" applyNumberFormat="1" applyFont="1" applyFill="1" applyBorder="1" applyAlignment="1">
      <alignment horizontal="center" vertical="center"/>
    </xf>
    <xf numFmtId="2" fontId="11" fillId="33" borderId="56" xfId="0" applyNumberFormat="1" applyFont="1" applyFill="1" applyBorder="1" applyAlignment="1">
      <alignment horizontal="center" vertical="center" wrapText="1"/>
    </xf>
    <xf numFmtId="2" fontId="11" fillId="33" borderId="57" xfId="0" applyNumberFormat="1" applyFont="1" applyFill="1" applyBorder="1" applyAlignment="1">
      <alignment horizontal="center" vertical="center" wrapText="1"/>
    </xf>
    <xf numFmtId="0" fontId="11" fillId="33" borderId="64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2" fontId="11" fillId="0" borderId="54" xfId="0" applyNumberFormat="1" applyFont="1" applyBorder="1" applyAlignment="1">
      <alignment horizontal="center" vertical="center"/>
    </xf>
    <xf numFmtId="2" fontId="11" fillId="0" borderId="55" xfId="0" applyNumberFormat="1" applyFont="1" applyBorder="1" applyAlignment="1">
      <alignment horizontal="center" vertical="center"/>
    </xf>
    <xf numFmtId="2" fontId="11" fillId="0" borderId="46" xfId="0" applyNumberFormat="1" applyFont="1" applyBorder="1" applyAlignment="1">
      <alignment horizontal="center" vertical="center"/>
    </xf>
    <xf numFmtId="2" fontId="11" fillId="0" borderId="47" xfId="0" applyNumberFormat="1" applyFont="1" applyBorder="1" applyAlignment="1">
      <alignment horizontal="center" vertical="center"/>
    </xf>
    <xf numFmtId="2" fontId="11" fillId="0" borderId="56" xfId="0" applyNumberFormat="1" applyFont="1" applyBorder="1" applyAlignment="1">
      <alignment horizontal="center" vertical="center"/>
    </xf>
    <xf numFmtId="2" fontId="11" fillId="0" borderId="69" xfId="0" applyNumberFormat="1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33" borderId="71" xfId="0" applyFont="1" applyFill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1" fontId="12" fillId="34" borderId="72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1" fillId="33" borderId="73" xfId="0" applyFont="1" applyFill="1" applyBorder="1" applyAlignment="1">
      <alignment horizontal="center" vertical="center"/>
    </xf>
    <xf numFmtId="0" fontId="11" fillId="33" borderId="73" xfId="0" applyFont="1" applyFill="1" applyBorder="1" applyAlignment="1">
      <alignment horizontal="center" vertical="center" wrapText="1"/>
    </xf>
    <xf numFmtId="2" fontId="12" fillId="33" borderId="74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1" fillId="33" borderId="75" xfId="0" applyFont="1" applyFill="1" applyBorder="1" applyAlignment="1">
      <alignment horizontal="center" vertical="center"/>
    </xf>
    <xf numFmtId="0" fontId="11" fillId="33" borderId="75" xfId="0" applyFont="1" applyFill="1" applyBorder="1" applyAlignment="1">
      <alignment horizontal="center" vertical="center" wrapText="1"/>
    </xf>
    <xf numFmtId="2" fontId="12" fillId="33" borderId="76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77" xfId="0" applyFont="1" applyFill="1" applyBorder="1" applyAlignment="1">
      <alignment horizontal="center" vertical="center"/>
    </xf>
    <xf numFmtId="0" fontId="11" fillId="33" borderId="77" xfId="0" applyFont="1" applyFill="1" applyBorder="1" applyAlignment="1">
      <alignment horizontal="center" vertical="center" wrapText="1"/>
    </xf>
    <xf numFmtId="2" fontId="12" fillId="33" borderId="78" xfId="0" applyNumberFormat="1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2" fontId="12" fillId="34" borderId="81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1" fillId="33" borderId="82" xfId="0" applyFont="1" applyFill="1" applyBorder="1" applyAlignment="1">
      <alignment horizontal="center" vertical="center"/>
    </xf>
    <xf numFmtId="0" fontId="11" fillId="33" borderId="82" xfId="0" applyFont="1" applyFill="1" applyBorder="1" applyAlignment="1">
      <alignment horizontal="center" vertical="center" wrapText="1"/>
    </xf>
    <xf numFmtId="0" fontId="11" fillId="33" borderId="83" xfId="0" applyFont="1" applyFill="1" applyBorder="1" applyAlignment="1">
      <alignment horizontal="center" vertical="center"/>
    </xf>
    <xf numFmtId="0" fontId="11" fillId="33" borderId="83" xfId="0" applyFont="1" applyFill="1" applyBorder="1" applyAlignment="1">
      <alignment horizontal="center" vertical="center" wrapText="1"/>
    </xf>
    <xf numFmtId="0" fontId="34" fillId="34" borderId="79" xfId="0" applyFont="1" applyFill="1" applyBorder="1" applyAlignment="1">
      <alignment horizontal="center" vertical="center"/>
    </xf>
    <xf numFmtId="2" fontId="12" fillId="33" borderId="84" xfId="0" applyNumberFormat="1" applyFont="1" applyFill="1" applyBorder="1" applyAlignment="1">
      <alignment horizontal="center" vertical="center"/>
    </xf>
    <xf numFmtId="2" fontId="11" fillId="33" borderId="74" xfId="0" applyNumberFormat="1" applyFont="1" applyFill="1" applyBorder="1" applyAlignment="1">
      <alignment horizontal="center" vertical="center"/>
    </xf>
    <xf numFmtId="2" fontId="11" fillId="33" borderId="76" xfId="0" applyNumberFormat="1" applyFont="1" applyFill="1" applyBorder="1" applyAlignment="1">
      <alignment horizontal="center" vertical="center"/>
    </xf>
    <xf numFmtId="2" fontId="11" fillId="33" borderId="78" xfId="0" applyNumberFormat="1" applyFont="1" applyFill="1" applyBorder="1" applyAlignment="1">
      <alignment horizontal="center" vertical="center"/>
    </xf>
    <xf numFmtId="2" fontId="11" fillId="33" borderId="84" xfId="0" applyNumberFormat="1" applyFont="1" applyFill="1" applyBorder="1" applyAlignment="1">
      <alignment horizontal="center" vertical="center"/>
    </xf>
    <xf numFmtId="2" fontId="12" fillId="33" borderId="85" xfId="0" applyNumberFormat="1" applyFont="1" applyFill="1" applyBorder="1" applyAlignment="1">
      <alignment horizontal="center" vertical="center"/>
    </xf>
    <xf numFmtId="2" fontId="12" fillId="33" borderId="86" xfId="0" applyNumberFormat="1" applyFont="1" applyFill="1" applyBorder="1" applyAlignment="1">
      <alignment horizontal="center" vertical="center"/>
    </xf>
    <xf numFmtId="0" fontId="11" fillId="34" borderId="75" xfId="0" applyFont="1" applyFill="1" applyBorder="1" applyAlignment="1">
      <alignment horizontal="center" vertical="center"/>
    </xf>
    <xf numFmtId="2" fontId="12" fillId="34" borderId="76" xfId="0" applyNumberFormat="1" applyFont="1" applyFill="1" applyBorder="1" applyAlignment="1">
      <alignment horizontal="center" vertical="center"/>
    </xf>
    <xf numFmtId="0" fontId="11" fillId="34" borderId="87" xfId="0" applyFont="1" applyFill="1" applyBorder="1" applyAlignment="1">
      <alignment horizontal="center" vertical="center"/>
    </xf>
    <xf numFmtId="2" fontId="12" fillId="34" borderId="88" xfId="0" applyNumberFormat="1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1" fontId="11" fillId="33" borderId="48" xfId="0" applyNumberFormat="1" applyFont="1" applyFill="1" applyBorder="1" applyAlignment="1">
      <alignment horizontal="center" vertical="center" wrapText="1"/>
    </xf>
    <xf numFmtId="1" fontId="11" fillId="33" borderId="46" xfId="0" applyNumberFormat="1" applyFont="1" applyFill="1" applyBorder="1" applyAlignment="1">
      <alignment horizontal="center" vertical="center" wrapText="1"/>
    </xf>
    <xf numFmtId="1" fontId="11" fillId="33" borderId="68" xfId="0" applyNumberFormat="1" applyFont="1" applyFill="1" applyBorder="1" applyAlignment="1">
      <alignment horizontal="center" vertical="center"/>
    </xf>
    <xf numFmtId="2" fontId="11" fillId="35" borderId="47" xfId="0" applyNumberFormat="1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2" fontId="11" fillId="35" borderId="48" xfId="0" applyNumberFormat="1" applyFont="1" applyFill="1" applyBorder="1" applyAlignment="1">
      <alignment horizontal="center" vertical="center"/>
    </xf>
    <xf numFmtId="0" fontId="11" fillId="33" borderId="68" xfId="0" applyFont="1" applyFill="1" applyBorder="1" applyAlignment="1">
      <alignment horizontal="center" vertical="center"/>
    </xf>
    <xf numFmtId="1" fontId="12" fillId="34" borderId="89" xfId="58" applyNumberFormat="1" applyFont="1" applyFill="1" applyBorder="1" applyAlignment="1">
      <alignment horizontal="center" vertical="center" wrapText="1"/>
      <protection/>
    </xf>
    <xf numFmtId="2" fontId="12" fillId="34" borderId="89" xfId="58" applyNumberFormat="1" applyFont="1" applyFill="1" applyBorder="1" applyAlignment="1">
      <alignment horizontal="center" vertical="center" wrapText="1"/>
      <protection/>
    </xf>
    <xf numFmtId="2" fontId="12" fillId="34" borderId="90" xfId="58" applyNumberFormat="1" applyFont="1" applyFill="1" applyBorder="1" applyAlignment="1">
      <alignment horizontal="center" vertical="center" wrapText="1"/>
      <protection/>
    </xf>
    <xf numFmtId="1" fontId="12" fillId="34" borderId="91" xfId="58" applyNumberFormat="1" applyFont="1" applyFill="1" applyBorder="1" applyAlignment="1">
      <alignment horizontal="center" vertical="center" wrapText="1"/>
      <protection/>
    </xf>
    <xf numFmtId="2" fontId="12" fillId="34" borderId="92" xfId="58" applyNumberFormat="1" applyFont="1" applyFill="1" applyBorder="1" applyAlignment="1">
      <alignment horizontal="center" vertical="center" wrapText="1"/>
      <protection/>
    </xf>
    <xf numFmtId="1" fontId="12" fillId="34" borderId="93" xfId="58" applyNumberFormat="1" applyFont="1" applyFill="1" applyBorder="1" applyAlignment="1">
      <alignment horizontal="center" vertical="center" wrapText="1"/>
      <protection/>
    </xf>
    <xf numFmtId="2" fontId="12" fillId="34" borderId="93" xfId="58" applyNumberFormat="1" applyFont="1" applyFill="1" applyBorder="1" applyAlignment="1">
      <alignment horizontal="center" vertical="center" wrapText="1"/>
      <protection/>
    </xf>
    <xf numFmtId="2" fontId="12" fillId="34" borderId="94" xfId="58" applyNumberFormat="1" applyFont="1" applyFill="1" applyBorder="1" applyAlignment="1">
      <alignment horizontal="center" vertical="center" wrapText="1"/>
      <protection/>
    </xf>
    <xf numFmtId="2" fontId="12" fillId="34" borderId="95" xfId="58" applyNumberFormat="1" applyFont="1" applyFill="1" applyBorder="1" applyAlignment="1">
      <alignment horizontal="center" vertical="center" wrapText="1"/>
      <protection/>
    </xf>
    <xf numFmtId="1" fontId="12" fillId="34" borderId="83" xfId="58" applyNumberFormat="1" applyFont="1" applyFill="1" applyBorder="1" applyAlignment="1">
      <alignment horizontal="center" vertical="center" wrapText="1"/>
      <protection/>
    </xf>
    <xf numFmtId="2" fontId="12" fillId="34" borderId="83" xfId="58" applyNumberFormat="1" applyFont="1" applyFill="1" applyBorder="1" applyAlignment="1">
      <alignment horizontal="center" vertical="center" wrapText="1"/>
      <protection/>
    </xf>
    <xf numFmtId="2" fontId="12" fillId="34" borderId="96" xfId="58" applyNumberFormat="1" applyFont="1" applyFill="1" applyBorder="1" applyAlignment="1">
      <alignment horizontal="center" vertical="center" wrapText="1"/>
      <protection/>
    </xf>
    <xf numFmtId="2" fontId="12" fillId="34" borderId="97" xfId="58" applyNumberFormat="1" applyFont="1" applyFill="1" applyBorder="1" applyAlignment="1">
      <alignment horizontal="center" vertical="center" wrapText="1"/>
      <protection/>
    </xf>
    <xf numFmtId="208" fontId="19" fillId="33" borderId="64" xfId="0" applyNumberFormat="1" applyFont="1" applyFill="1" applyBorder="1" applyAlignment="1">
      <alignment horizontal="center" vertical="center"/>
    </xf>
    <xf numFmtId="0" fontId="19" fillId="33" borderId="64" xfId="0" applyFont="1" applyFill="1" applyBorder="1" applyAlignment="1">
      <alignment horizontal="center" vertical="center"/>
    </xf>
    <xf numFmtId="0" fontId="19" fillId="33" borderId="64" xfId="0" applyFont="1" applyFill="1" applyBorder="1" applyAlignment="1">
      <alignment horizontal="center" vertical="center" wrapText="1"/>
    </xf>
    <xf numFmtId="2" fontId="19" fillId="33" borderId="64" xfId="0" applyNumberFormat="1" applyFont="1" applyFill="1" applyBorder="1" applyAlignment="1">
      <alignment horizontal="center" vertical="center" wrapText="1"/>
    </xf>
    <xf numFmtId="208" fontId="19" fillId="33" borderId="67" xfId="0" applyNumberFormat="1" applyFont="1" applyFill="1" applyBorder="1" applyAlignment="1">
      <alignment horizontal="center" vertical="center"/>
    </xf>
    <xf numFmtId="208" fontId="19" fillId="33" borderId="56" xfId="0" applyNumberFormat="1" applyFont="1" applyFill="1" applyBorder="1" applyAlignment="1">
      <alignment horizontal="center" vertical="center"/>
    </xf>
    <xf numFmtId="0" fontId="19" fillId="33" borderId="56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208" fontId="19" fillId="34" borderId="33" xfId="0" applyNumberFormat="1" applyFont="1" applyFill="1" applyBorder="1" applyAlignment="1">
      <alignment horizontal="center" vertical="center"/>
    </xf>
    <xf numFmtId="2" fontId="19" fillId="34" borderId="33" xfId="0" applyNumberFormat="1" applyFont="1" applyFill="1" applyBorder="1" applyAlignment="1">
      <alignment horizontal="center" vertical="center" wrapText="1"/>
    </xf>
    <xf numFmtId="1" fontId="19" fillId="33" borderId="17" xfId="0" applyNumberFormat="1" applyFont="1" applyFill="1" applyBorder="1" applyAlignment="1">
      <alignment horizontal="center" vertical="center" wrapText="1"/>
    </xf>
    <xf numFmtId="2" fontId="19" fillId="33" borderId="98" xfId="0" applyNumberFormat="1" applyFont="1" applyFill="1" applyBorder="1" applyAlignment="1">
      <alignment horizontal="center" vertical="center" wrapText="1"/>
    </xf>
    <xf numFmtId="1" fontId="19" fillId="33" borderId="99" xfId="0" applyNumberFormat="1" applyFont="1" applyFill="1" applyBorder="1" applyAlignment="1">
      <alignment horizontal="center" vertical="center" wrapText="1"/>
    </xf>
    <xf numFmtId="2" fontId="19" fillId="33" borderId="92" xfId="0" applyNumberFormat="1" applyFont="1" applyFill="1" applyBorder="1" applyAlignment="1">
      <alignment horizontal="center" vertical="center" wrapText="1"/>
    </xf>
    <xf numFmtId="1" fontId="19" fillId="33" borderId="35" xfId="0" applyNumberFormat="1" applyFont="1" applyFill="1" applyBorder="1" applyAlignment="1">
      <alignment horizontal="center" vertical="center" wrapText="1"/>
    </xf>
    <xf numFmtId="2" fontId="19" fillId="33" borderId="100" xfId="0" applyNumberFormat="1" applyFont="1" applyFill="1" applyBorder="1" applyAlignment="1">
      <alignment horizontal="center" vertical="center" wrapText="1"/>
    </xf>
    <xf numFmtId="1" fontId="19" fillId="33" borderId="75" xfId="0" applyNumberFormat="1" applyFont="1" applyFill="1" applyBorder="1" applyAlignment="1">
      <alignment horizontal="center" vertical="center" wrapText="1"/>
    </xf>
    <xf numFmtId="2" fontId="19" fillId="33" borderId="76" xfId="0" applyNumberFormat="1" applyFont="1" applyFill="1" applyBorder="1" applyAlignment="1">
      <alignment horizontal="center" vertical="center" wrapText="1"/>
    </xf>
    <xf numFmtId="1" fontId="19" fillId="33" borderId="101" xfId="0" applyNumberFormat="1" applyFont="1" applyFill="1" applyBorder="1" applyAlignment="1">
      <alignment horizontal="center" vertical="center" wrapText="1"/>
    </xf>
    <xf numFmtId="2" fontId="19" fillId="33" borderId="102" xfId="0" applyNumberFormat="1" applyFont="1" applyFill="1" applyBorder="1" applyAlignment="1">
      <alignment horizontal="center" vertical="center" wrapText="1"/>
    </xf>
    <xf numFmtId="1" fontId="35" fillId="33" borderId="52" xfId="0" applyNumberFormat="1" applyFont="1" applyFill="1" applyBorder="1" applyAlignment="1">
      <alignment horizontal="center" vertical="center" wrapText="1"/>
    </xf>
    <xf numFmtId="2" fontId="35" fillId="0" borderId="46" xfId="0" applyNumberFormat="1" applyFont="1" applyFill="1" applyBorder="1" applyAlignment="1">
      <alignment horizontal="center" vertical="center"/>
    </xf>
    <xf numFmtId="2" fontId="35" fillId="33" borderId="64" xfId="0" applyNumberFormat="1" applyFont="1" applyFill="1" applyBorder="1" applyAlignment="1">
      <alignment horizontal="center" vertical="center"/>
    </xf>
    <xf numFmtId="2" fontId="35" fillId="33" borderId="46" xfId="0" applyNumberFormat="1" applyFont="1" applyFill="1" applyBorder="1" applyAlignment="1">
      <alignment horizontal="center" vertical="center"/>
    </xf>
    <xf numFmtId="1" fontId="35" fillId="33" borderId="47" xfId="0" applyNumberFormat="1" applyFont="1" applyFill="1" applyBorder="1" applyAlignment="1">
      <alignment horizontal="center" vertical="center"/>
    </xf>
    <xf numFmtId="0" fontId="35" fillId="33" borderId="55" xfId="0" applyFont="1" applyFill="1" applyBorder="1" applyAlignment="1">
      <alignment horizontal="center" vertical="center"/>
    </xf>
    <xf numFmtId="1" fontId="35" fillId="33" borderId="47" xfId="0" applyNumberFormat="1" applyFont="1" applyFill="1" applyBorder="1" applyAlignment="1">
      <alignment horizontal="center" vertical="center" wrapText="1"/>
    </xf>
    <xf numFmtId="2" fontId="35" fillId="0" borderId="47" xfId="0" applyNumberFormat="1" applyFont="1" applyFill="1" applyBorder="1" applyAlignment="1">
      <alignment horizontal="center" vertical="center"/>
    </xf>
    <xf numFmtId="2" fontId="35" fillId="33" borderId="47" xfId="0" applyNumberFormat="1" applyFont="1" applyFill="1" applyBorder="1" applyAlignment="1">
      <alignment horizontal="center" vertical="center"/>
    </xf>
    <xf numFmtId="0" fontId="35" fillId="33" borderId="47" xfId="0" applyFont="1" applyFill="1" applyBorder="1" applyAlignment="1">
      <alignment horizontal="center" vertical="center"/>
    </xf>
    <xf numFmtId="0" fontId="35" fillId="33" borderId="57" xfId="0" applyFont="1" applyFill="1" applyBorder="1" applyAlignment="1">
      <alignment horizontal="center" vertical="center"/>
    </xf>
    <xf numFmtId="0" fontId="35" fillId="33" borderId="47" xfId="0" applyFont="1" applyFill="1" applyBorder="1" applyAlignment="1">
      <alignment horizontal="center" vertical="center" wrapText="1"/>
    </xf>
    <xf numFmtId="1" fontId="35" fillId="33" borderId="55" xfId="0" applyNumberFormat="1" applyFont="1" applyFill="1" applyBorder="1" applyAlignment="1">
      <alignment horizontal="center" vertical="center"/>
    </xf>
    <xf numFmtId="1" fontId="35" fillId="33" borderId="56" xfId="0" applyNumberFormat="1" applyFont="1" applyFill="1" applyBorder="1" applyAlignment="1">
      <alignment horizontal="center" vertical="center"/>
    </xf>
    <xf numFmtId="1" fontId="35" fillId="33" borderId="56" xfId="0" applyNumberFormat="1" applyFont="1" applyFill="1" applyBorder="1" applyAlignment="1">
      <alignment horizontal="center" vertical="center" wrapText="1"/>
    </xf>
    <xf numFmtId="1" fontId="35" fillId="33" borderId="52" xfId="0" applyNumberFormat="1" applyFont="1" applyFill="1" applyBorder="1" applyAlignment="1">
      <alignment horizontal="center" vertical="center"/>
    </xf>
    <xf numFmtId="1" fontId="35" fillId="33" borderId="48" xfId="0" applyNumberFormat="1" applyFont="1" applyFill="1" applyBorder="1" applyAlignment="1">
      <alignment horizontal="center" vertical="center"/>
    </xf>
    <xf numFmtId="1" fontId="35" fillId="33" borderId="48" xfId="0" applyNumberFormat="1" applyFont="1" applyFill="1" applyBorder="1" applyAlignment="1">
      <alignment horizontal="center" vertical="center" wrapText="1"/>
    </xf>
    <xf numFmtId="2" fontId="35" fillId="0" borderId="48" xfId="0" applyNumberFormat="1" applyFont="1" applyFill="1" applyBorder="1" applyAlignment="1">
      <alignment horizontal="center" vertical="center"/>
    </xf>
    <xf numFmtId="2" fontId="35" fillId="33" borderId="56" xfId="0" applyNumberFormat="1" applyFont="1" applyFill="1" applyBorder="1" applyAlignment="1">
      <alignment horizontal="center" vertical="center"/>
    </xf>
    <xf numFmtId="2" fontId="35" fillId="33" borderId="48" xfId="0" applyNumberFormat="1" applyFont="1" applyFill="1" applyBorder="1" applyAlignment="1">
      <alignment horizontal="center" vertical="center"/>
    </xf>
    <xf numFmtId="0" fontId="35" fillId="33" borderId="69" xfId="0" applyFont="1" applyFill="1" applyBorder="1" applyAlignment="1">
      <alignment horizontal="center" vertical="center"/>
    </xf>
    <xf numFmtId="1" fontId="36" fillId="34" borderId="33" xfId="0" applyNumberFormat="1" applyFont="1" applyFill="1" applyBorder="1" applyAlignment="1">
      <alignment horizontal="center" vertical="center"/>
    </xf>
    <xf numFmtId="0" fontId="36" fillId="34" borderId="33" xfId="0" applyFont="1" applyFill="1" applyBorder="1" applyAlignment="1">
      <alignment horizontal="center" vertical="center"/>
    </xf>
    <xf numFmtId="2" fontId="36" fillId="34" borderId="33" xfId="0" applyNumberFormat="1" applyFont="1" applyFill="1" applyBorder="1" applyAlignment="1">
      <alignment horizontal="center" vertical="center"/>
    </xf>
    <xf numFmtId="0" fontId="36" fillId="36" borderId="33" xfId="0" applyFont="1" applyFill="1" applyBorder="1" applyAlignment="1">
      <alignment horizontal="center" vertical="center"/>
    </xf>
    <xf numFmtId="0" fontId="36" fillId="36" borderId="43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 wrapText="1"/>
    </xf>
    <xf numFmtId="0" fontId="33" fillId="33" borderId="40" xfId="0" applyFont="1" applyFill="1" applyBorder="1" applyAlignment="1">
      <alignment horizontal="center" vertical="center"/>
    </xf>
    <xf numFmtId="0" fontId="33" fillId="33" borderId="40" xfId="0" applyFont="1" applyFill="1" applyBorder="1" applyAlignment="1">
      <alignment horizontal="center" vertical="center" wrapText="1"/>
    </xf>
    <xf numFmtId="0" fontId="33" fillId="33" borderId="49" xfId="0" applyFont="1" applyFill="1" applyBorder="1" applyAlignment="1">
      <alignment horizontal="center" vertical="center" wrapText="1"/>
    </xf>
    <xf numFmtId="0" fontId="33" fillId="0" borderId="103" xfId="0" applyFont="1" applyBorder="1" applyAlignment="1">
      <alignment horizontal="center" vertical="center" wrapText="1"/>
    </xf>
    <xf numFmtId="0" fontId="33" fillId="0" borderId="104" xfId="0" applyFont="1" applyBorder="1" applyAlignment="1">
      <alignment horizontal="center" vertical="center" wrapText="1"/>
    </xf>
    <xf numFmtId="0" fontId="33" fillId="0" borderId="104" xfId="0" applyFont="1" applyBorder="1" applyAlignment="1">
      <alignment horizontal="center" vertical="center" textRotation="90" wrapText="1"/>
    </xf>
    <xf numFmtId="0" fontId="33" fillId="0" borderId="105" xfId="0" applyFont="1" applyBorder="1" applyAlignment="1">
      <alignment horizontal="center" vertical="center" textRotation="90" wrapText="1"/>
    </xf>
    <xf numFmtId="0" fontId="15" fillId="0" borderId="103" xfId="0" applyFont="1" applyBorder="1" applyAlignment="1">
      <alignment horizontal="center" vertical="center" textRotation="90" wrapText="1"/>
    </xf>
    <xf numFmtId="0" fontId="10" fillId="0" borderId="10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5" fillId="0" borderId="107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40" fillId="33" borderId="39" xfId="0" applyFont="1" applyFill="1" applyBorder="1" applyAlignment="1">
      <alignment horizontal="center" vertical="center" wrapText="1"/>
    </xf>
    <xf numFmtId="0" fontId="40" fillId="33" borderId="39" xfId="0" applyFont="1" applyFill="1" applyBorder="1" applyAlignment="1">
      <alignment horizontal="center" vertical="center"/>
    </xf>
    <xf numFmtId="0" fontId="40" fillId="33" borderId="38" xfId="0" applyFont="1" applyFill="1" applyBorder="1" applyAlignment="1">
      <alignment horizontal="center" vertical="center" wrapText="1"/>
    </xf>
    <xf numFmtId="0" fontId="40" fillId="33" borderId="41" xfId="0" applyFont="1" applyFill="1" applyBorder="1" applyAlignment="1">
      <alignment horizontal="center" vertical="center" wrapText="1"/>
    </xf>
    <xf numFmtId="0" fontId="9" fillId="0" borderId="60" xfId="0" applyFont="1" applyBorder="1" applyAlignment="1">
      <alignment/>
    </xf>
    <xf numFmtId="0" fontId="10" fillId="0" borderId="60" xfId="0" applyFont="1" applyBorder="1" applyAlignment="1">
      <alignment/>
    </xf>
    <xf numFmtId="0" fontId="10" fillId="33" borderId="108" xfId="0" applyFont="1" applyFill="1" applyBorder="1" applyAlignment="1">
      <alignment horizontal="center" vertical="center"/>
    </xf>
    <xf numFmtId="0" fontId="38" fillId="33" borderId="38" xfId="0" applyFont="1" applyFill="1" applyBorder="1" applyAlignment="1">
      <alignment horizontal="center" vertical="center" wrapText="1"/>
    </xf>
    <xf numFmtId="0" fontId="38" fillId="33" borderId="39" xfId="0" applyFont="1" applyFill="1" applyBorder="1" applyAlignment="1">
      <alignment horizontal="center" vertical="center" wrapText="1"/>
    </xf>
    <xf numFmtId="0" fontId="38" fillId="33" borderId="39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 wrapText="1"/>
    </xf>
    <xf numFmtId="0" fontId="38" fillId="33" borderId="41" xfId="0" applyFont="1" applyFill="1" applyBorder="1" applyAlignment="1">
      <alignment horizontal="center" vertical="center" wrapText="1"/>
    </xf>
    <xf numFmtId="0" fontId="40" fillId="33" borderId="64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 wrapText="1"/>
    </xf>
    <xf numFmtId="2" fontId="10" fillId="0" borderId="64" xfId="0" applyNumberFormat="1" applyFont="1" applyFill="1" applyBorder="1" applyAlignment="1">
      <alignment horizontal="center" vertical="center"/>
    </xf>
    <xf numFmtId="2" fontId="10" fillId="33" borderId="67" xfId="0" applyNumberFormat="1" applyFont="1" applyFill="1" applyBorder="1" applyAlignment="1">
      <alignment horizontal="center" vertical="center"/>
    </xf>
    <xf numFmtId="0" fontId="40" fillId="33" borderId="47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40" fillId="33" borderId="47" xfId="0" applyFont="1" applyFill="1" applyBorder="1" applyAlignment="1">
      <alignment horizontal="center" vertical="center"/>
    </xf>
    <xf numFmtId="0" fontId="40" fillId="33" borderId="48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2" fontId="23" fillId="0" borderId="68" xfId="0" applyNumberFormat="1" applyFont="1" applyFill="1" applyBorder="1" applyAlignment="1">
      <alignment horizontal="center" vertical="center" wrapText="1"/>
    </xf>
    <xf numFmtId="1" fontId="12" fillId="34" borderId="71" xfId="0" applyNumberFormat="1" applyFont="1" applyFill="1" applyBorder="1" applyAlignment="1">
      <alignment horizontal="center" vertical="center" wrapText="1"/>
    </xf>
    <xf numFmtId="2" fontId="12" fillId="34" borderId="71" xfId="0" applyNumberFormat="1" applyFont="1" applyFill="1" applyBorder="1" applyAlignment="1">
      <alignment horizontal="center" vertical="center" wrapText="1"/>
    </xf>
    <xf numFmtId="0" fontId="12" fillId="34" borderId="109" xfId="0" applyFont="1" applyFill="1" applyBorder="1" applyAlignment="1">
      <alignment horizontal="center" vertical="center" wrapText="1"/>
    </xf>
    <xf numFmtId="0" fontId="38" fillId="33" borderId="64" xfId="0" applyFont="1" applyFill="1" applyBorder="1" applyAlignment="1">
      <alignment horizontal="center" vertical="center" wrapText="1"/>
    </xf>
    <xf numFmtId="0" fontId="38" fillId="33" borderId="47" xfId="0" applyFont="1" applyFill="1" applyBorder="1" applyAlignment="1">
      <alignment horizontal="center" vertical="center" wrapText="1"/>
    </xf>
    <xf numFmtId="0" fontId="38" fillId="33" borderId="47" xfId="0" applyFont="1" applyFill="1" applyBorder="1" applyAlignment="1">
      <alignment horizontal="center" vertical="center"/>
    </xf>
    <xf numFmtId="1" fontId="11" fillId="33" borderId="64" xfId="0" applyNumberFormat="1" applyFont="1" applyFill="1" applyBorder="1" applyAlignment="1">
      <alignment horizontal="center" vertical="center" wrapText="1"/>
    </xf>
    <xf numFmtId="2" fontId="11" fillId="0" borderId="64" xfId="0" applyNumberFormat="1" applyFont="1" applyBorder="1" applyAlignment="1">
      <alignment horizontal="center" vertical="center" wrapText="1"/>
    </xf>
    <xf numFmtId="1" fontId="11" fillId="0" borderId="67" xfId="0" applyNumberFormat="1" applyFont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1" fontId="11" fillId="33" borderId="52" xfId="0" applyNumberFormat="1" applyFont="1" applyFill="1" applyBorder="1" applyAlignment="1">
      <alignment horizontal="center" vertical="center" wrapText="1"/>
    </xf>
    <xf numFmtId="0" fontId="10" fillId="33" borderId="110" xfId="0" applyFont="1" applyFill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 wrapText="1"/>
    </xf>
    <xf numFmtId="0" fontId="22" fillId="33" borderId="47" xfId="0" applyFont="1" applyFill="1" applyBorder="1" applyAlignment="1">
      <alignment horizontal="center" vertical="center" wrapText="1"/>
    </xf>
    <xf numFmtId="0" fontId="22" fillId="33" borderId="47" xfId="0" applyFont="1" applyFill="1" applyBorder="1" applyAlignment="1">
      <alignment horizontal="center" vertical="center"/>
    </xf>
    <xf numFmtId="0" fontId="22" fillId="33" borderId="56" xfId="0" applyFont="1" applyFill="1" applyBorder="1" applyAlignment="1">
      <alignment horizontal="center" vertical="center" wrapText="1"/>
    </xf>
    <xf numFmtId="0" fontId="22" fillId="33" borderId="64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0" fontId="22" fillId="0" borderId="111" xfId="0" applyFont="1" applyFill="1" applyBorder="1" applyAlignment="1">
      <alignment horizontal="center" vertical="center" wrapText="1"/>
    </xf>
    <xf numFmtId="0" fontId="22" fillId="33" borderId="112" xfId="0" applyFont="1" applyFill="1" applyBorder="1" applyAlignment="1">
      <alignment horizontal="center" vertical="center" wrapText="1"/>
    </xf>
    <xf numFmtId="0" fontId="22" fillId="33" borderId="70" xfId="0" applyFont="1" applyFill="1" applyBorder="1" applyAlignment="1">
      <alignment horizontal="center" vertical="center" wrapText="1"/>
    </xf>
    <xf numFmtId="0" fontId="22" fillId="33" borderId="7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22" fillId="33" borderId="111" xfId="0" applyFont="1" applyFill="1" applyBorder="1" applyAlignment="1">
      <alignment horizontal="center" vertical="center" wrapText="1"/>
    </xf>
    <xf numFmtId="0" fontId="15" fillId="33" borderId="108" xfId="0" applyFont="1" applyFill="1" applyBorder="1" applyAlignment="1">
      <alignment horizontal="center" vertical="center"/>
    </xf>
    <xf numFmtId="0" fontId="15" fillId="33" borderId="113" xfId="0" applyFont="1" applyFill="1" applyBorder="1" applyAlignment="1">
      <alignment horizontal="center" vertical="center"/>
    </xf>
    <xf numFmtId="1" fontId="11" fillId="33" borderId="114" xfId="0" applyNumberFormat="1" applyFont="1" applyFill="1" applyBorder="1" applyAlignment="1">
      <alignment horizontal="center" vertical="center"/>
    </xf>
    <xf numFmtId="208" fontId="11" fillId="33" borderId="114" xfId="0" applyNumberFormat="1" applyFont="1" applyFill="1" applyBorder="1" applyAlignment="1">
      <alignment horizontal="center" vertical="center"/>
    </xf>
    <xf numFmtId="2" fontId="11" fillId="0" borderId="114" xfId="0" applyNumberFormat="1" applyFont="1" applyBorder="1" applyAlignment="1">
      <alignment horizontal="center" vertical="center"/>
    </xf>
    <xf numFmtId="2" fontId="11" fillId="0" borderId="115" xfId="0" applyNumberFormat="1" applyFont="1" applyBorder="1" applyAlignment="1">
      <alignment horizontal="center" vertical="center"/>
    </xf>
    <xf numFmtId="0" fontId="22" fillId="33" borderId="108" xfId="0" applyFont="1" applyFill="1" applyBorder="1" applyAlignment="1">
      <alignment horizontal="center" vertical="center"/>
    </xf>
    <xf numFmtId="0" fontId="22" fillId="33" borderId="116" xfId="0" applyFont="1" applyFill="1" applyBorder="1" applyAlignment="1">
      <alignment horizontal="center" vertical="center" wrapText="1"/>
    </xf>
    <xf numFmtId="0" fontId="22" fillId="33" borderId="117" xfId="0" applyFont="1" applyFill="1" applyBorder="1" applyAlignment="1">
      <alignment horizontal="center" vertical="center" wrapText="1"/>
    </xf>
    <xf numFmtId="0" fontId="10" fillId="0" borderId="118" xfId="0" applyFont="1" applyBorder="1" applyAlignment="1">
      <alignment horizontal="center" vertical="center" wrapText="1"/>
    </xf>
    <xf numFmtId="0" fontId="10" fillId="0" borderId="119" xfId="0" applyFont="1" applyBorder="1" applyAlignment="1">
      <alignment horizontal="center" vertical="center" wrapText="1"/>
    </xf>
    <xf numFmtId="0" fontId="47" fillId="33" borderId="120" xfId="0" applyFont="1" applyFill="1" applyBorder="1" applyAlignment="1">
      <alignment horizontal="center" vertical="center" wrapText="1"/>
    </xf>
    <xf numFmtId="0" fontId="47" fillId="33" borderId="40" xfId="0" applyFont="1" applyFill="1" applyBorder="1" applyAlignment="1">
      <alignment horizontal="center" vertical="center"/>
    </xf>
    <xf numFmtId="0" fontId="47" fillId="33" borderId="49" xfId="0" applyFont="1" applyFill="1" applyBorder="1" applyAlignment="1">
      <alignment horizontal="center" vertical="center"/>
    </xf>
    <xf numFmtId="0" fontId="17" fillId="33" borderId="0" xfId="0" applyFont="1" applyFill="1" applyAlignment="1" applyProtection="1">
      <alignment vertical="center" wrapText="1"/>
      <protection locked="0"/>
    </xf>
    <xf numFmtId="0" fontId="40" fillId="0" borderId="39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40" xfId="0" applyFont="1" applyFill="1" applyBorder="1" applyAlignment="1">
      <alignment horizontal="center" vertical="center" wrapText="1"/>
    </xf>
    <xf numFmtId="0" fontId="40" fillId="33" borderId="40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40" fillId="0" borderId="121" xfId="0" applyFont="1" applyFill="1" applyBorder="1" applyAlignment="1">
      <alignment horizontal="center" vertical="center" wrapText="1"/>
    </xf>
    <xf numFmtId="0" fontId="22" fillId="33" borderId="122" xfId="0" applyFont="1" applyFill="1" applyBorder="1" applyAlignment="1">
      <alignment horizontal="center" vertical="center" wrapText="1"/>
    </xf>
    <xf numFmtId="0" fontId="22" fillId="33" borderId="12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99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124" xfId="0" applyFont="1" applyFill="1" applyBorder="1" applyAlignment="1">
      <alignment horizontal="center" vertical="center" wrapText="1"/>
    </xf>
    <xf numFmtId="0" fontId="47" fillId="33" borderId="101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/>
    </xf>
    <xf numFmtId="0" fontId="11" fillId="33" borderId="69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1" fontId="11" fillId="33" borderId="69" xfId="0" applyNumberFormat="1" applyFont="1" applyFill="1" applyBorder="1" applyAlignment="1">
      <alignment horizontal="center" vertical="center"/>
    </xf>
    <xf numFmtId="208" fontId="11" fillId="33" borderId="48" xfId="0" applyNumberFormat="1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 wrapText="1"/>
    </xf>
    <xf numFmtId="0" fontId="38" fillId="33" borderId="56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2" fontId="19" fillId="0" borderId="56" xfId="0" applyNumberFormat="1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1" fontId="11" fillId="33" borderId="75" xfId="58" applyNumberFormat="1" applyFont="1" applyFill="1" applyBorder="1" applyAlignment="1">
      <alignment horizontal="center" vertical="center" wrapText="1"/>
      <protection/>
    </xf>
    <xf numFmtId="2" fontId="11" fillId="33" borderId="73" xfId="58" applyNumberFormat="1" applyFont="1" applyFill="1" applyBorder="1" applyAlignment="1">
      <alignment horizontal="center" vertical="center" wrapText="1"/>
      <protection/>
    </xf>
    <xf numFmtId="2" fontId="11" fillId="33" borderId="98" xfId="58" applyNumberFormat="1" applyFont="1" applyFill="1" applyBorder="1" applyAlignment="1">
      <alignment horizontal="center" vertical="center" wrapText="1"/>
      <protection/>
    </xf>
    <xf numFmtId="2" fontId="11" fillId="33" borderId="75" xfId="58" applyNumberFormat="1" applyFont="1" applyFill="1" applyBorder="1" applyAlignment="1">
      <alignment horizontal="center" vertical="center" wrapText="1"/>
      <protection/>
    </xf>
    <xf numFmtId="2" fontId="11" fillId="33" borderId="96" xfId="58" applyNumberFormat="1" applyFont="1" applyFill="1" applyBorder="1" applyAlignment="1">
      <alignment horizontal="center" vertical="center" wrapText="1"/>
      <protection/>
    </xf>
    <xf numFmtId="2" fontId="11" fillId="33" borderId="125" xfId="58" applyNumberFormat="1" applyFont="1" applyFill="1" applyBorder="1" applyAlignment="1">
      <alignment horizontal="center" vertical="center" wrapText="1"/>
      <protection/>
    </xf>
    <xf numFmtId="2" fontId="11" fillId="33" borderId="126" xfId="58" applyNumberFormat="1" applyFont="1" applyFill="1" applyBorder="1" applyAlignment="1">
      <alignment horizontal="center" vertical="center" wrapText="1"/>
      <protection/>
    </xf>
    <xf numFmtId="0" fontId="11" fillId="33" borderId="82" xfId="58" applyFont="1" applyFill="1" applyBorder="1" applyAlignment="1">
      <alignment horizontal="center" vertical="center"/>
      <protection/>
    </xf>
    <xf numFmtId="2" fontId="11" fillId="33" borderId="82" xfId="58" applyNumberFormat="1" applyFont="1" applyFill="1" applyBorder="1" applyAlignment="1">
      <alignment horizontal="center" vertical="center" wrapText="1"/>
      <protection/>
    </xf>
    <xf numFmtId="0" fontId="11" fillId="33" borderId="75" xfId="58" applyFont="1" applyFill="1" applyBorder="1" applyAlignment="1">
      <alignment horizontal="center" vertical="center"/>
      <protection/>
    </xf>
    <xf numFmtId="2" fontId="11" fillId="33" borderId="66" xfId="58" applyNumberFormat="1" applyFont="1" applyFill="1" applyBorder="1" applyAlignment="1">
      <alignment horizontal="center" vertical="center" wrapText="1"/>
      <protection/>
    </xf>
    <xf numFmtId="1" fontId="11" fillId="33" borderId="77" xfId="58" applyNumberFormat="1" applyFont="1" applyFill="1" applyBorder="1" applyAlignment="1">
      <alignment horizontal="center" vertical="center" wrapText="1"/>
      <protection/>
    </xf>
    <xf numFmtId="1" fontId="11" fillId="33" borderId="125" xfId="58" applyNumberFormat="1" applyFont="1" applyFill="1" applyBorder="1" applyAlignment="1">
      <alignment horizontal="center" vertical="center" wrapText="1"/>
      <protection/>
    </xf>
    <xf numFmtId="2" fontId="11" fillId="33" borderId="83" xfId="58" applyNumberFormat="1" applyFont="1" applyFill="1" applyBorder="1" applyAlignment="1">
      <alignment horizontal="center" vertical="center" wrapText="1"/>
      <protection/>
    </xf>
    <xf numFmtId="2" fontId="11" fillId="33" borderId="127" xfId="58" applyNumberFormat="1" applyFont="1" applyFill="1" applyBorder="1" applyAlignment="1">
      <alignment horizontal="center" vertical="center" wrapText="1"/>
      <protection/>
    </xf>
    <xf numFmtId="1" fontId="11" fillId="33" borderId="82" xfId="58" applyNumberFormat="1" applyFont="1" applyFill="1" applyBorder="1" applyAlignment="1">
      <alignment horizontal="center" vertical="center" wrapText="1"/>
      <protection/>
    </xf>
    <xf numFmtId="2" fontId="11" fillId="33" borderId="76" xfId="58" applyNumberFormat="1" applyFont="1" applyFill="1" applyBorder="1" applyAlignment="1">
      <alignment horizontal="center" vertical="center" wrapText="1"/>
      <protection/>
    </xf>
    <xf numFmtId="2" fontId="11" fillId="33" borderId="128" xfId="58" applyNumberFormat="1" applyFont="1" applyFill="1" applyBorder="1" applyAlignment="1">
      <alignment horizontal="center" vertical="center" wrapText="1"/>
      <protection/>
    </xf>
    <xf numFmtId="2" fontId="19" fillId="33" borderId="53" xfId="0" applyNumberFormat="1" applyFont="1" applyFill="1" applyBorder="1" applyAlignment="1">
      <alignment horizontal="center" vertical="center" wrapText="1"/>
    </xf>
    <xf numFmtId="2" fontId="19" fillId="33" borderId="45" xfId="0" applyNumberFormat="1" applyFont="1" applyFill="1" applyBorder="1" applyAlignment="1">
      <alignment horizontal="center" vertical="center" wrapText="1"/>
    </xf>
    <xf numFmtId="2" fontId="19" fillId="33" borderId="47" xfId="0" applyNumberFormat="1" applyFont="1" applyFill="1" applyBorder="1" applyAlignment="1">
      <alignment horizontal="center" vertical="center" wrapText="1"/>
    </xf>
    <xf numFmtId="2" fontId="11" fillId="33" borderId="129" xfId="58" applyNumberFormat="1" applyFont="1" applyFill="1" applyBorder="1" applyAlignment="1">
      <alignment horizontal="center" vertical="center" wrapText="1"/>
      <protection/>
    </xf>
    <xf numFmtId="0" fontId="21" fillId="33" borderId="79" xfId="58" applyFont="1" applyFill="1" applyBorder="1" applyAlignment="1">
      <alignment horizontal="center" vertical="center" wrapText="1"/>
      <protection/>
    </xf>
    <xf numFmtId="1" fontId="11" fillId="33" borderId="80" xfId="58" applyNumberFormat="1" applyFont="1" applyFill="1" applyBorder="1" applyAlignment="1">
      <alignment horizontal="center" vertical="center" wrapText="1"/>
      <protection/>
    </xf>
    <xf numFmtId="2" fontId="11" fillId="33" borderId="80" xfId="58" applyNumberFormat="1" applyFont="1" applyFill="1" applyBorder="1" applyAlignment="1">
      <alignment horizontal="center" vertical="center" wrapText="1"/>
      <protection/>
    </xf>
    <xf numFmtId="2" fontId="11" fillId="33" borderId="130" xfId="58" applyNumberFormat="1" applyFont="1" applyFill="1" applyBorder="1" applyAlignment="1">
      <alignment horizontal="center" vertical="center" wrapText="1"/>
      <protection/>
    </xf>
    <xf numFmtId="0" fontId="10" fillId="0" borderId="52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22" fillId="33" borderId="131" xfId="0" applyFont="1" applyFill="1" applyBorder="1" applyAlignment="1">
      <alignment horizontal="center" vertical="center" wrapText="1"/>
    </xf>
    <xf numFmtId="0" fontId="22" fillId="33" borderId="131" xfId="0" applyFont="1" applyFill="1" applyBorder="1" applyAlignment="1">
      <alignment horizontal="center" vertical="center"/>
    </xf>
    <xf numFmtId="0" fontId="22" fillId="33" borderId="132" xfId="0" applyFont="1" applyFill="1" applyBorder="1" applyAlignment="1">
      <alignment horizontal="center" vertical="center" wrapText="1"/>
    </xf>
    <xf numFmtId="0" fontId="22" fillId="33" borderId="133" xfId="0" applyFont="1" applyFill="1" applyBorder="1" applyAlignment="1">
      <alignment horizontal="center" vertical="center" wrapText="1"/>
    </xf>
    <xf numFmtId="0" fontId="21" fillId="0" borderId="134" xfId="0" applyFont="1" applyBorder="1" applyAlignment="1">
      <alignment horizontal="center" vertical="center"/>
    </xf>
    <xf numFmtId="0" fontId="21" fillId="0" borderId="135" xfId="0" applyFont="1" applyBorder="1" applyAlignment="1">
      <alignment horizontal="center" vertical="center"/>
    </xf>
    <xf numFmtId="2" fontId="10" fillId="0" borderId="48" xfId="0" applyNumberFormat="1" applyFont="1" applyFill="1" applyBorder="1" applyAlignment="1">
      <alignment horizontal="center" vertical="center"/>
    </xf>
    <xf numFmtId="0" fontId="22" fillId="33" borderId="13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07" xfId="0" applyFont="1" applyBorder="1" applyAlignment="1">
      <alignment horizontal="center" vertical="center" textRotation="90" wrapText="1"/>
    </xf>
    <xf numFmtId="0" fontId="11" fillId="0" borderId="137" xfId="0" applyFont="1" applyBorder="1" applyAlignment="1">
      <alignment horizontal="center" vertical="center" textRotation="90" wrapText="1"/>
    </xf>
    <xf numFmtId="0" fontId="49" fillId="0" borderId="70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11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2" fontId="49" fillId="0" borderId="47" xfId="0" applyNumberFormat="1" applyFont="1" applyBorder="1" applyAlignment="1">
      <alignment horizontal="center" vertical="center" wrapText="1"/>
    </xf>
    <xf numFmtId="2" fontId="49" fillId="0" borderId="48" xfId="0" applyNumberFormat="1" applyFont="1" applyBorder="1" applyAlignment="1">
      <alignment horizontal="center" vertical="center" wrapText="1"/>
    </xf>
    <xf numFmtId="2" fontId="50" fillId="34" borderId="45" xfId="0" applyNumberFormat="1" applyFont="1" applyFill="1" applyBorder="1" applyAlignment="1">
      <alignment horizontal="center" vertical="center" wrapText="1"/>
    </xf>
    <xf numFmtId="2" fontId="49" fillId="0" borderId="55" xfId="0" applyNumberFormat="1" applyFont="1" applyBorder="1" applyAlignment="1">
      <alignment horizontal="center" vertical="center" wrapText="1"/>
    </xf>
    <xf numFmtId="2" fontId="50" fillId="34" borderId="44" xfId="0" applyNumberFormat="1" applyFont="1" applyFill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/>
    </xf>
    <xf numFmtId="0" fontId="17" fillId="34" borderId="136" xfId="0" applyFont="1" applyFill="1" applyBorder="1" applyAlignment="1">
      <alignment horizontal="center" vertical="center"/>
    </xf>
    <xf numFmtId="0" fontId="49" fillId="0" borderId="62" xfId="0" applyFont="1" applyBorder="1" applyAlignment="1">
      <alignment horizontal="center" vertical="center" wrapText="1"/>
    </xf>
    <xf numFmtId="0" fontId="49" fillId="0" borderId="138" xfId="0" applyFont="1" applyBorder="1" applyAlignment="1">
      <alignment horizontal="center" vertical="center" wrapText="1"/>
    </xf>
    <xf numFmtId="0" fontId="11" fillId="0" borderId="0" xfId="0" applyFont="1" applyAlignment="1">
      <alignment textRotation="90"/>
    </xf>
    <xf numFmtId="0" fontId="15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1" fillId="33" borderId="60" xfId="0" applyFont="1" applyFill="1" applyBorder="1" applyAlignment="1">
      <alignment vertical="center"/>
    </xf>
    <xf numFmtId="2" fontId="11" fillId="37" borderId="47" xfId="0" applyNumberFormat="1" applyFont="1" applyFill="1" applyBorder="1" applyAlignment="1">
      <alignment horizontal="center" vertical="center"/>
    </xf>
    <xf numFmtId="2" fontId="11" fillId="37" borderId="48" xfId="0" applyNumberFormat="1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15" fillId="0" borderId="62" xfId="0" applyFont="1" applyBorder="1" applyAlignment="1">
      <alignment horizontal="center" vertical="center" wrapText="1"/>
    </xf>
    <xf numFmtId="0" fontId="15" fillId="0" borderId="13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2" fillId="37" borderId="40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/>
    </xf>
    <xf numFmtId="0" fontId="22" fillId="37" borderId="52" xfId="0" applyFont="1" applyFill="1" applyBorder="1" applyAlignment="1">
      <alignment horizontal="center" vertical="center" wrapText="1"/>
    </xf>
    <xf numFmtId="0" fontId="49" fillId="37" borderId="112" xfId="0" applyFont="1" applyFill="1" applyBorder="1" applyAlignment="1">
      <alignment horizontal="center" vertical="center" wrapText="1"/>
    </xf>
    <xf numFmtId="0" fontId="49" fillId="37" borderId="52" xfId="0" applyFont="1" applyFill="1" applyBorder="1" applyAlignment="1">
      <alignment horizontal="center" vertical="center" wrapText="1"/>
    </xf>
    <xf numFmtId="2" fontId="49" fillId="37" borderId="47" xfId="0" applyNumberFormat="1" applyFont="1" applyFill="1" applyBorder="1" applyAlignment="1">
      <alignment horizontal="center" vertical="center" wrapText="1"/>
    </xf>
    <xf numFmtId="0" fontId="11" fillId="37" borderId="0" xfId="0" applyFont="1" applyFill="1" applyAlignment="1">
      <alignment/>
    </xf>
    <xf numFmtId="0" fontId="21" fillId="37" borderId="134" xfId="0" applyFont="1" applyFill="1" applyBorder="1" applyAlignment="1">
      <alignment horizontal="center" vertical="center"/>
    </xf>
    <xf numFmtId="0" fontId="22" fillId="37" borderId="131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06" xfId="0" applyFont="1" applyFill="1" applyBorder="1" applyAlignment="1">
      <alignment horizontal="center" vertical="center" wrapText="1"/>
    </xf>
    <xf numFmtId="0" fontId="11" fillId="37" borderId="139" xfId="0" applyFont="1" applyFill="1" applyBorder="1" applyAlignment="1">
      <alignment horizontal="center" vertical="center"/>
    </xf>
    <xf numFmtId="0" fontId="22" fillId="37" borderId="46" xfId="0" applyFont="1" applyFill="1" applyBorder="1" applyAlignment="1">
      <alignment horizontal="center" vertical="center" wrapText="1"/>
    </xf>
    <xf numFmtId="0" fontId="49" fillId="37" borderId="140" xfId="0" applyFont="1" applyFill="1" applyBorder="1" applyAlignment="1">
      <alignment horizontal="center" vertical="center" wrapText="1"/>
    </xf>
    <xf numFmtId="0" fontId="49" fillId="37" borderId="64" xfId="0" applyFont="1" applyFill="1" applyBorder="1" applyAlignment="1">
      <alignment horizontal="center" vertical="center" wrapText="1"/>
    </xf>
    <xf numFmtId="2" fontId="49" fillId="37" borderId="64" xfId="0" applyNumberFormat="1" applyFont="1" applyFill="1" applyBorder="1" applyAlignment="1">
      <alignment horizontal="center" vertical="center" wrapText="1"/>
    </xf>
    <xf numFmtId="0" fontId="49" fillId="37" borderId="46" xfId="0" applyFont="1" applyFill="1" applyBorder="1" applyAlignment="1">
      <alignment horizontal="center" vertical="center" wrapText="1"/>
    </xf>
    <xf numFmtId="2" fontId="49" fillId="37" borderId="67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10" fillId="33" borderId="37" xfId="0" applyFont="1" applyFill="1" applyBorder="1" applyAlignment="1">
      <alignment horizontal="left" vertical="center"/>
    </xf>
    <xf numFmtId="0" fontId="33" fillId="33" borderId="38" xfId="0" applyFont="1" applyFill="1" applyBorder="1" applyAlignment="1">
      <alignment horizontal="left" vertical="center" wrapText="1"/>
    </xf>
    <xf numFmtId="0" fontId="33" fillId="33" borderId="39" xfId="0" applyFont="1" applyFill="1" applyBorder="1" applyAlignment="1">
      <alignment horizontal="left" vertical="center" wrapText="1"/>
    </xf>
    <xf numFmtId="0" fontId="33" fillId="33" borderId="39" xfId="0" applyFont="1" applyFill="1" applyBorder="1" applyAlignment="1">
      <alignment horizontal="left" vertical="center"/>
    </xf>
    <xf numFmtId="0" fontId="33" fillId="33" borderId="41" xfId="0" applyFont="1" applyFill="1" applyBorder="1" applyAlignment="1">
      <alignment horizontal="left" vertical="center" wrapText="1"/>
    </xf>
    <xf numFmtId="0" fontId="33" fillId="33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89" fillId="0" borderId="0" xfId="0" applyFont="1" applyAlignment="1">
      <alignment/>
    </xf>
    <xf numFmtId="0" fontId="89" fillId="33" borderId="0" xfId="0" applyFont="1" applyFill="1" applyAlignment="1">
      <alignment vertical="center"/>
    </xf>
    <xf numFmtId="1" fontId="12" fillId="34" borderId="33" xfId="0" applyNumberFormat="1" applyFont="1" applyFill="1" applyBorder="1" applyAlignment="1">
      <alignment horizontal="center" vertical="center" wrapText="1"/>
    </xf>
    <xf numFmtId="0" fontId="15" fillId="33" borderId="134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06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8" fillId="33" borderId="106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8" fillId="33" borderId="106" xfId="0" applyFont="1" applyFill="1" applyBorder="1" applyAlignment="1">
      <alignment horizontal="center" vertical="center" wrapText="1"/>
    </xf>
    <xf numFmtId="0" fontId="15" fillId="33" borderId="135" xfId="0" applyFont="1" applyFill="1" applyBorder="1" applyAlignment="1">
      <alignment horizontal="center" vertical="center"/>
    </xf>
    <xf numFmtId="0" fontId="22" fillId="33" borderId="118" xfId="0" applyFont="1" applyFill="1" applyBorder="1" applyAlignment="1">
      <alignment horizontal="center" vertical="center" wrapText="1"/>
    </xf>
    <xf numFmtId="0" fontId="8" fillId="33" borderId="119" xfId="0" applyFont="1" applyFill="1" applyBorder="1" applyAlignment="1">
      <alignment horizontal="center" vertical="center"/>
    </xf>
    <xf numFmtId="2" fontId="11" fillId="33" borderId="77" xfId="58" applyNumberFormat="1" applyFont="1" applyFill="1" applyBorder="1" applyAlignment="1">
      <alignment horizontal="center" vertical="center" wrapText="1"/>
      <protection/>
    </xf>
    <xf numFmtId="1" fontId="11" fillId="37" borderId="75" xfId="58" applyNumberFormat="1" applyFont="1" applyFill="1" applyBorder="1" applyAlignment="1">
      <alignment horizontal="center" vertical="center" wrapText="1"/>
      <protection/>
    </xf>
    <xf numFmtId="1" fontId="11" fillId="33" borderId="0" xfId="58" applyNumberFormat="1" applyFont="1" applyFill="1" applyBorder="1" applyAlignment="1">
      <alignment horizontal="center" vertical="center" wrapText="1"/>
      <protection/>
    </xf>
    <xf numFmtId="2" fontId="11" fillId="33" borderId="92" xfId="58" applyNumberFormat="1" applyFont="1" applyFill="1" applyBorder="1" applyAlignment="1">
      <alignment horizontal="center" vertical="center" wrapText="1"/>
      <protection/>
    </xf>
    <xf numFmtId="0" fontId="10" fillId="37" borderId="35" xfId="58" applyFont="1" applyFill="1" applyBorder="1" applyAlignment="1">
      <alignment horizontal="center" vertical="center" wrapText="1"/>
      <protection/>
    </xf>
    <xf numFmtId="1" fontId="11" fillId="37" borderId="141" xfId="58" applyNumberFormat="1" applyFont="1" applyFill="1" applyBorder="1" applyAlignment="1">
      <alignment horizontal="center" vertical="center" wrapText="1"/>
      <protection/>
    </xf>
    <xf numFmtId="2" fontId="11" fillId="37" borderId="82" xfId="58" applyNumberFormat="1" applyFont="1" applyFill="1" applyBorder="1" applyAlignment="1">
      <alignment horizontal="center" vertical="center" wrapText="1"/>
      <protection/>
    </xf>
    <xf numFmtId="2" fontId="11" fillId="37" borderId="98" xfId="58" applyNumberFormat="1" applyFont="1" applyFill="1" applyBorder="1" applyAlignment="1">
      <alignment horizontal="center" vertical="center" wrapText="1"/>
      <protection/>
    </xf>
    <xf numFmtId="0" fontId="11" fillId="33" borderId="73" xfId="58" applyFont="1" applyFill="1" applyBorder="1" applyAlignment="1">
      <alignment horizontal="center" vertical="center"/>
      <protection/>
    </xf>
    <xf numFmtId="2" fontId="11" fillId="33" borderId="100" xfId="58" applyNumberFormat="1" applyFont="1" applyFill="1" applyBorder="1" applyAlignment="1">
      <alignment horizontal="center" vertical="center" wrapText="1"/>
      <protection/>
    </xf>
    <xf numFmtId="0" fontId="10" fillId="33" borderId="142" xfId="58" applyFont="1" applyFill="1" applyBorder="1" applyAlignment="1">
      <alignment horizontal="center" vertical="center" wrapText="1"/>
      <protection/>
    </xf>
    <xf numFmtId="1" fontId="11" fillId="37" borderId="83" xfId="58" applyNumberFormat="1" applyFont="1" applyFill="1" applyBorder="1" applyAlignment="1">
      <alignment horizontal="center" vertical="center" wrapText="1"/>
      <protection/>
    </xf>
    <xf numFmtId="0" fontId="10" fillId="37" borderId="18" xfId="58" applyFont="1" applyFill="1" applyBorder="1" applyAlignment="1">
      <alignment horizontal="center" vertical="center" wrapText="1"/>
      <protection/>
    </xf>
    <xf numFmtId="2" fontId="11" fillId="37" borderId="75" xfId="58" applyNumberFormat="1" applyFont="1" applyFill="1" applyBorder="1" applyAlignment="1">
      <alignment horizontal="center" vertical="center" wrapText="1"/>
      <protection/>
    </xf>
    <xf numFmtId="2" fontId="11" fillId="37" borderId="66" xfId="58" applyNumberFormat="1" applyFont="1" applyFill="1" applyBorder="1" applyAlignment="1">
      <alignment horizontal="center" vertical="center" wrapText="1"/>
      <protection/>
    </xf>
    <xf numFmtId="0" fontId="11" fillId="37" borderId="0" xfId="0" applyFont="1" applyFill="1" applyAlignment="1">
      <alignment/>
    </xf>
    <xf numFmtId="0" fontId="22" fillId="37" borderId="143" xfId="0" applyFont="1" applyFill="1" applyBorder="1" applyAlignment="1">
      <alignment horizontal="center" vertical="center" wrapText="1"/>
    </xf>
    <xf numFmtId="0" fontId="10" fillId="37" borderId="53" xfId="0" applyFont="1" applyFill="1" applyBorder="1" applyAlignment="1">
      <alignment horizontal="center" vertical="center" wrapText="1"/>
    </xf>
    <xf numFmtId="2" fontId="49" fillId="0" borderId="62" xfId="0" applyNumberFormat="1" applyFont="1" applyBorder="1" applyAlignment="1">
      <alignment horizontal="center" vertical="center" wrapText="1"/>
    </xf>
    <xf numFmtId="2" fontId="49" fillId="0" borderId="63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5" fillId="33" borderId="27" xfId="0" applyFont="1" applyFill="1" applyBorder="1" applyAlignment="1">
      <alignment vertical="center"/>
    </xf>
    <xf numFmtId="0" fontId="11" fillId="33" borderId="53" xfId="0" applyFont="1" applyFill="1" applyBorder="1" applyAlignment="1">
      <alignment horizontal="center" vertical="center"/>
    </xf>
    <xf numFmtId="0" fontId="12" fillId="38" borderId="33" xfId="0" applyFont="1" applyFill="1" applyBorder="1" applyAlignment="1">
      <alignment horizontal="center" vertical="center" wrapText="1"/>
    </xf>
    <xf numFmtId="1" fontId="12" fillId="38" borderId="33" xfId="0" applyNumberFormat="1" applyFont="1" applyFill="1" applyBorder="1" applyAlignment="1">
      <alignment horizontal="center" vertical="center" wrapText="1"/>
    </xf>
    <xf numFmtId="2" fontId="12" fillId="38" borderId="33" xfId="0" applyNumberFormat="1" applyFont="1" applyFill="1" applyBorder="1" applyAlignment="1">
      <alignment horizontal="center" vertical="center"/>
    </xf>
    <xf numFmtId="2" fontId="12" fillId="38" borderId="43" xfId="0" applyNumberFormat="1" applyFont="1" applyFill="1" applyBorder="1" applyAlignment="1">
      <alignment horizontal="center" vertical="center"/>
    </xf>
    <xf numFmtId="1" fontId="12" fillId="38" borderId="33" xfId="0" applyNumberFormat="1" applyFont="1" applyFill="1" applyBorder="1" applyAlignment="1">
      <alignment horizontal="center" vertical="center"/>
    </xf>
    <xf numFmtId="0" fontId="12" fillId="38" borderId="33" xfId="0" applyFont="1" applyFill="1" applyBorder="1" applyAlignment="1">
      <alignment horizontal="center" vertical="center"/>
    </xf>
    <xf numFmtId="0" fontId="11" fillId="37" borderId="47" xfId="0" applyFont="1" applyFill="1" applyBorder="1" applyAlignment="1">
      <alignment horizontal="center" vertical="center" wrapText="1"/>
    </xf>
    <xf numFmtId="0" fontId="22" fillId="33" borderId="48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208" fontId="19" fillId="33" borderId="68" xfId="0" applyNumberFormat="1" applyFont="1" applyFill="1" applyBorder="1" applyAlignment="1">
      <alignment horizontal="center" vertical="center"/>
    </xf>
    <xf numFmtId="208" fontId="19" fillId="38" borderId="44" xfId="0" applyNumberFormat="1" applyFont="1" applyFill="1" applyBorder="1" applyAlignment="1">
      <alignment horizontal="center" vertical="center"/>
    </xf>
    <xf numFmtId="2" fontId="11" fillId="38" borderId="33" xfId="0" applyNumberFormat="1" applyFont="1" applyFill="1" applyBorder="1" applyAlignment="1">
      <alignment horizontal="center" vertical="center"/>
    </xf>
    <xf numFmtId="2" fontId="11" fillId="33" borderId="68" xfId="0" applyNumberFormat="1" applyFont="1" applyFill="1" applyBorder="1" applyAlignment="1">
      <alignment horizontal="center" vertical="center" wrapText="1"/>
    </xf>
    <xf numFmtId="2" fontId="11" fillId="38" borderId="43" xfId="0" applyNumberFormat="1" applyFont="1" applyFill="1" applyBorder="1" applyAlignment="1">
      <alignment horizontal="center" vertical="center" wrapText="1"/>
    </xf>
    <xf numFmtId="1" fontId="12" fillId="38" borderId="51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1" fontId="90" fillId="0" borderId="0" xfId="0" applyNumberFormat="1" applyFont="1" applyAlignment="1">
      <alignment/>
    </xf>
    <xf numFmtId="0" fontId="11" fillId="34" borderId="80" xfId="0" applyFont="1" applyFill="1" applyBorder="1" applyAlignment="1">
      <alignment horizontal="center" vertical="center"/>
    </xf>
    <xf numFmtId="0" fontId="12" fillId="34" borderId="144" xfId="0" applyFont="1" applyFill="1" applyBorder="1" applyAlignment="1">
      <alignment horizontal="center" vertical="center"/>
    </xf>
    <xf numFmtId="0" fontId="11" fillId="34" borderId="73" xfId="0" applyFont="1" applyFill="1" applyBorder="1" applyAlignment="1">
      <alignment horizontal="center" vertical="center"/>
    </xf>
    <xf numFmtId="2" fontId="12" fillId="34" borderId="74" xfId="0" applyNumberFormat="1" applyFont="1" applyFill="1" applyBorder="1" applyAlignment="1">
      <alignment horizontal="center" vertical="center"/>
    </xf>
    <xf numFmtId="0" fontId="12" fillId="34" borderId="124" xfId="0" applyFont="1" applyFill="1" applyBorder="1" applyAlignment="1">
      <alignment horizontal="center" vertical="center"/>
    </xf>
    <xf numFmtId="0" fontId="11" fillId="34" borderId="145" xfId="0" applyFont="1" applyFill="1" applyBorder="1" applyAlignment="1">
      <alignment horizontal="center" vertical="center"/>
    </xf>
    <xf numFmtId="208" fontId="49" fillId="37" borderId="47" xfId="0" applyNumberFormat="1" applyFont="1" applyFill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0" borderId="118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33" borderId="0" xfId="0" applyFont="1" applyFill="1" applyAlignment="1">
      <alignment horizontal="center" vertical="center"/>
    </xf>
    <xf numFmtId="0" fontId="17" fillId="33" borderId="0" xfId="0" applyFont="1" applyFill="1" applyAlignment="1" applyProtection="1">
      <alignment horizontal="center" vertical="center"/>
      <protection locked="0"/>
    </xf>
    <xf numFmtId="0" fontId="15" fillId="33" borderId="146" xfId="0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 wrapText="1"/>
    </xf>
    <xf numFmtId="0" fontId="15" fillId="33" borderId="147" xfId="0" applyFont="1" applyFill="1" applyBorder="1" applyAlignment="1">
      <alignment horizontal="center" vertical="center" wrapText="1"/>
    </xf>
    <xf numFmtId="0" fontId="15" fillId="33" borderId="148" xfId="0" applyFont="1" applyFill="1" applyBorder="1" applyAlignment="1">
      <alignment horizontal="center" vertical="center"/>
    </xf>
    <xf numFmtId="0" fontId="15" fillId="33" borderId="149" xfId="0" applyFont="1" applyFill="1" applyBorder="1" applyAlignment="1">
      <alignment horizontal="center" vertical="center" wrapText="1"/>
    </xf>
    <xf numFmtId="0" fontId="15" fillId="0" borderId="62" xfId="0" applyFont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3" fillId="34" borderId="150" xfId="0" applyFont="1" applyFill="1" applyBorder="1" applyAlignment="1">
      <alignment horizontal="center" vertical="center" wrapText="1"/>
    </xf>
    <xf numFmtId="0" fontId="13" fillId="34" borderId="151" xfId="0" applyFont="1" applyFill="1" applyBorder="1" applyAlignment="1">
      <alignment horizontal="center" vertical="center" wrapText="1"/>
    </xf>
    <xf numFmtId="0" fontId="15" fillId="33" borderId="152" xfId="0" applyFont="1" applyFill="1" applyBorder="1" applyAlignment="1">
      <alignment horizontal="center" vertical="center" wrapText="1"/>
    </xf>
    <xf numFmtId="0" fontId="15" fillId="0" borderId="63" xfId="0" applyFont="1" applyBorder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34" borderId="150" xfId="0" applyFont="1" applyFill="1" applyBorder="1" applyAlignment="1">
      <alignment horizontal="center" vertical="center" wrapText="1"/>
    </xf>
    <xf numFmtId="0" fontId="12" fillId="34" borderId="151" xfId="0" applyFont="1" applyFill="1" applyBorder="1" applyAlignment="1">
      <alignment horizontal="center" vertical="center" wrapText="1"/>
    </xf>
    <xf numFmtId="0" fontId="12" fillId="33" borderId="0" xfId="0" applyFont="1" applyFill="1" applyAlignment="1" applyProtection="1">
      <alignment horizontal="center" vertical="center" wrapText="1"/>
      <protection locked="0"/>
    </xf>
    <xf numFmtId="0" fontId="26" fillId="0" borderId="62" xfId="0" applyFont="1" applyBorder="1" applyAlignment="1">
      <alignment vertical="center"/>
    </xf>
    <xf numFmtId="0" fontId="10" fillId="33" borderId="60" xfId="0" applyFont="1" applyFill="1" applyBorder="1" applyAlignment="1">
      <alignment horizontal="left" vertical="center" wrapText="1"/>
    </xf>
    <xf numFmtId="0" fontId="8" fillId="0" borderId="15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39" fillId="33" borderId="146" xfId="0" applyFont="1" applyFill="1" applyBorder="1" applyAlignment="1">
      <alignment horizontal="center" vertical="center" wrapText="1"/>
    </xf>
    <xf numFmtId="0" fontId="39" fillId="33" borderId="34" xfId="0" applyFont="1" applyFill="1" applyBorder="1" applyAlignment="1">
      <alignment horizontal="center" vertical="center" wrapText="1"/>
    </xf>
    <xf numFmtId="0" fontId="8" fillId="33" borderId="147" xfId="0" applyFont="1" applyFill="1" applyBorder="1" applyAlignment="1">
      <alignment horizontal="center" vertical="center" wrapText="1"/>
    </xf>
    <xf numFmtId="0" fontId="8" fillId="33" borderId="148" xfId="0" applyFont="1" applyFill="1" applyBorder="1" applyAlignment="1">
      <alignment horizontal="center" vertical="center"/>
    </xf>
    <xf numFmtId="0" fontId="8" fillId="33" borderId="149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vertical="center"/>
    </xf>
    <xf numFmtId="0" fontId="12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34" borderId="150" xfId="0" applyFont="1" applyFill="1" applyBorder="1" applyAlignment="1">
      <alignment horizontal="center" vertical="center" wrapText="1"/>
    </xf>
    <xf numFmtId="0" fontId="9" fillId="34" borderId="151" xfId="0" applyFont="1" applyFill="1" applyBorder="1" applyAlignment="1">
      <alignment horizontal="center" vertical="center" wrapText="1"/>
    </xf>
    <xf numFmtId="0" fontId="8" fillId="0" borderId="153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8" fillId="0" borderId="14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 applyProtection="1">
      <alignment horizontal="center" vertical="center" wrapText="1"/>
      <protection locked="0"/>
    </xf>
    <xf numFmtId="0" fontId="15" fillId="33" borderId="62" xfId="0" applyFont="1" applyFill="1" applyBorder="1" applyAlignment="1">
      <alignment vertical="center"/>
    </xf>
    <xf numFmtId="0" fontId="19" fillId="33" borderId="0" xfId="0" applyFont="1" applyFill="1" applyAlignment="1">
      <alignment vertical="center" wrapText="1"/>
    </xf>
    <xf numFmtId="0" fontId="8" fillId="33" borderId="152" xfId="0" applyFont="1" applyFill="1" applyBorder="1" applyAlignment="1">
      <alignment horizontal="center" vertical="center" wrapText="1"/>
    </xf>
    <xf numFmtId="0" fontId="15" fillId="33" borderId="63" xfId="0" applyFont="1" applyFill="1" applyBorder="1" applyAlignment="1">
      <alignment vertical="center"/>
    </xf>
    <xf numFmtId="0" fontId="13" fillId="38" borderId="150" xfId="0" applyFont="1" applyFill="1" applyBorder="1" applyAlignment="1">
      <alignment horizontal="center" vertical="center"/>
    </xf>
    <xf numFmtId="0" fontId="13" fillId="38" borderId="51" xfId="0" applyFont="1" applyFill="1" applyBorder="1" applyAlignment="1">
      <alignment horizontal="center" vertical="center"/>
    </xf>
    <xf numFmtId="0" fontId="8" fillId="33" borderId="146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right" vertical="center" wrapText="1"/>
    </xf>
    <xf numFmtId="0" fontId="15" fillId="33" borderId="138" xfId="0" applyFont="1" applyFill="1" applyBorder="1" applyAlignment="1">
      <alignment vertical="center"/>
    </xf>
    <xf numFmtId="0" fontId="15" fillId="33" borderId="61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 wrapText="1"/>
    </xf>
    <xf numFmtId="0" fontId="13" fillId="34" borderId="154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5" fillId="33" borderId="62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11" fillId="37" borderId="0" xfId="0" applyFont="1" applyFill="1" applyAlignment="1">
      <alignment/>
    </xf>
    <xf numFmtId="0" fontId="25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3" fillId="38" borderId="151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33" borderId="60" xfId="0" applyFont="1" applyFill="1" applyBorder="1" applyAlignment="1">
      <alignment horizontal="center" vertical="center" wrapText="1"/>
    </xf>
    <xf numFmtId="0" fontId="15" fillId="33" borderId="61" xfId="0" applyFont="1" applyFill="1" applyBorder="1" applyAlignment="1">
      <alignment horizontal="center" vertical="center"/>
    </xf>
    <xf numFmtId="0" fontId="8" fillId="33" borderId="153" xfId="0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vertical="center"/>
    </xf>
    <xf numFmtId="0" fontId="8" fillId="33" borderId="155" xfId="0" applyFont="1" applyFill="1" applyBorder="1" applyAlignment="1">
      <alignment horizontal="center" vertical="center" wrapText="1"/>
    </xf>
    <xf numFmtId="0" fontId="15" fillId="33" borderId="57" xfId="0" applyFont="1" applyFill="1" applyBorder="1" applyAlignment="1">
      <alignment vertical="center"/>
    </xf>
    <xf numFmtId="0" fontId="13" fillId="34" borderId="156" xfId="0" applyFont="1" applyFill="1" applyBorder="1" applyAlignment="1">
      <alignment horizontal="center" vertical="center"/>
    </xf>
    <xf numFmtId="0" fontId="13" fillId="34" borderId="157" xfId="0" applyFont="1" applyFill="1" applyBorder="1" applyAlignment="1">
      <alignment horizontal="center" vertical="center"/>
    </xf>
    <xf numFmtId="0" fontId="8" fillId="33" borderId="158" xfId="0" applyFont="1" applyFill="1" applyBorder="1" applyAlignment="1">
      <alignment horizontal="center" vertical="center" wrapText="1"/>
    </xf>
    <xf numFmtId="0" fontId="8" fillId="33" borderId="138" xfId="0" applyFont="1" applyFill="1" applyBorder="1" applyAlignment="1">
      <alignment horizontal="center" vertical="center"/>
    </xf>
    <xf numFmtId="0" fontId="15" fillId="0" borderId="138" xfId="0" applyFont="1" applyBorder="1" applyAlignment="1">
      <alignment vertical="center"/>
    </xf>
    <xf numFmtId="0" fontId="13" fillId="34" borderId="156" xfId="0" applyFont="1" applyFill="1" applyBorder="1" applyAlignment="1">
      <alignment horizontal="center" vertical="center" wrapText="1"/>
    </xf>
    <xf numFmtId="0" fontId="13" fillId="34" borderId="159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/>
    </xf>
    <xf numFmtId="0" fontId="13" fillId="38" borderId="156" xfId="0" applyFont="1" applyFill="1" applyBorder="1" applyAlignment="1">
      <alignment horizontal="center" vertical="center"/>
    </xf>
    <xf numFmtId="0" fontId="13" fillId="38" borderId="159" xfId="0" applyFont="1" applyFill="1" applyBorder="1" applyAlignment="1">
      <alignment horizontal="center" vertical="center"/>
    </xf>
    <xf numFmtId="0" fontId="13" fillId="34" borderId="159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17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2" fillId="33" borderId="6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26" fillId="0" borderId="62" xfId="0" applyFont="1" applyBorder="1" applyAlignment="1">
      <alignment horizontal="center" vertical="center" wrapText="1"/>
    </xf>
    <xf numFmtId="0" fontId="26" fillId="0" borderId="62" xfId="0" applyFont="1" applyBorder="1" applyAlignment="1">
      <alignment wrapText="1"/>
    </xf>
    <xf numFmtId="0" fontId="26" fillId="0" borderId="63" xfId="0" applyFont="1" applyBorder="1" applyAlignment="1">
      <alignment wrapText="1"/>
    </xf>
    <xf numFmtId="0" fontId="29" fillId="0" borderId="63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12" fillId="34" borderId="156" xfId="0" applyFont="1" applyFill="1" applyBorder="1" applyAlignment="1">
      <alignment horizontal="center" vertical="center"/>
    </xf>
    <xf numFmtId="0" fontId="12" fillId="34" borderId="159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" fontId="8" fillId="33" borderId="149" xfId="0" applyNumberFormat="1" applyFont="1" applyFill="1" applyBorder="1" applyAlignment="1">
      <alignment horizontal="center" vertical="center" wrapText="1"/>
    </xf>
    <xf numFmtId="1" fontId="8" fillId="0" borderId="62" xfId="0" applyNumberFormat="1" applyFont="1" applyBorder="1" applyAlignment="1">
      <alignment vertical="center"/>
    </xf>
    <xf numFmtId="0" fontId="15" fillId="0" borderId="62" xfId="0" applyFont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21" fillId="33" borderId="60" xfId="0" applyFont="1" applyFill="1" applyBorder="1" applyAlignment="1">
      <alignment vertical="center" wrapText="1"/>
    </xf>
    <xf numFmtId="0" fontId="8" fillId="33" borderId="160" xfId="0" applyFont="1" applyFill="1" applyBorder="1" applyAlignment="1">
      <alignment horizontal="center" vertical="center" wrapText="1"/>
    </xf>
    <xf numFmtId="0" fontId="8" fillId="33" borderId="134" xfId="0" applyFont="1" applyFill="1" applyBorder="1" applyAlignment="1">
      <alignment horizontal="center" vertical="center" wrapText="1"/>
    </xf>
    <xf numFmtId="0" fontId="8" fillId="33" borderId="16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62" xfId="0" applyFont="1" applyFill="1" applyBorder="1" applyAlignment="1">
      <alignment horizontal="center" vertical="center" wrapText="1"/>
    </xf>
    <xf numFmtId="0" fontId="8" fillId="0" borderId="106" xfId="0" applyFont="1" applyBorder="1" applyAlignment="1">
      <alignment vertical="center"/>
    </xf>
    <xf numFmtId="0" fontId="39" fillId="33" borderId="153" xfId="0" applyFont="1" applyFill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39" fillId="33" borderId="155" xfId="0" applyFont="1" applyFill="1" applyBorder="1" applyAlignment="1">
      <alignment horizontal="center" vertical="center" wrapText="1"/>
    </xf>
    <xf numFmtId="0" fontId="46" fillId="0" borderId="68" xfId="0" applyFont="1" applyBorder="1" applyAlignment="1">
      <alignment horizontal="center" vertical="center" wrapText="1"/>
    </xf>
    <xf numFmtId="0" fontId="37" fillId="0" borderId="48" xfId="0" applyFont="1" applyBorder="1" applyAlignment="1">
      <alignment vertical="center"/>
    </xf>
    <xf numFmtId="0" fontId="39" fillId="33" borderId="163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48" xfId="0" applyFont="1" applyFill="1" applyBorder="1" applyAlignment="1">
      <alignment horizontal="center" vertical="center"/>
    </xf>
    <xf numFmtId="0" fontId="13" fillId="34" borderId="164" xfId="0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7" fillId="33" borderId="153" xfId="0" applyFont="1" applyFill="1" applyBorder="1" applyAlignment="1">
      <alignment horizontal="center" vertical="center" wrapText="1"/>
    </xf>
    <xf numFmtId="0" fontId="37" fillId="0" borderId="155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71" xfId="0" applyFont="1" applyFill="1" applyBorder="1" applyAlignment="1">
      <alignment horizontal="center" vertical="center" wrapText="1"/>
    </xf>
    <xf numFmtId="0" fontId="37" fillId="0" borderId="153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33" borderId="163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48" xfId="0" applyFont="1" applyFill="1" applyBorder="1" applyAlignment="1">
      <alignment horizontal="center" vertical="center"/>
    </xf>
    <xf numFmtId="0" fontId="9" fillId="33" borderId="149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vertical="center"/>
    </xf>
    <xf numFmtId="0" fontId="9" fillId="33" borderId="152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vertical="center"/>
    </xf>
    <xf numFmtId="0" fontId="9" fillId="33" borderId="60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12" fillId="33" borderId="165" xfId="0" applyFont="1" applyFill="1" applyBorder="1" applyAlignment="1">
      <alignment horizontal="center" vertical="center"/>
    </xf>
    <xf numFmtId="0" fontId="12" fillId="33" borderId="89" xfId="0" applyFont="1" applyFill="1" applyBorder="1" applyAlignment="1">
      <alignment horizontal="center" vertical="center"/>
    </xf>
    <xf numFmtId="0" fontId="12" fillId="33" borderId="95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66" xfId="0" applyFont="1" applyFill="1" applyBorder="1" applyAlignment="1">
      <alignment horizontal="center" vertical="center" wrapText="1"/>
    </xf>
    <xf numFmtId="0" fontId="12" fillId="33" borderId="167" xfId="0" applyFont="1" applyFill="1" applyBorder="1" applyAlignment="1">
      <alignment horizontal="center" vertical="center"/>
    </xf>
    <xf numFmtId="0" fontId="12" fillId="33" borderId="80" xfId="0" applyFont="1" applyFill="1" applyBorder="1" applyAlignment="1">
      <alignment horizontal="center" vertical="center"/>
    </xf>
    <xf numFmtId="0" fontId="12" fillId="33" borderId="81" xfId="0" applyFont="1" applyFill="1" applyBorder="1" applyAlignment="1">
      <alignment horizontal="center" vertical="center"/>
    </xf>
    <xf numFmtId="0" fontId="12" fillId="33" borderId="168" xfId="0" applyFont="1" applyFill="1" applyBorder="1" applyAlignment="1">
      <alignment horizontal="center" vertical="center"/>
    </xf>
    <xf numFmtId="0" fontId="12" fillId="33" borderId="83" xfId="0" applyFont="1" applyFill="1" applyBorder="1" applyAlignment="1">
      <alignment horizontal="center" vertical="center"/>
    </xf>
    <xf numFmtId="0" fontId="12" fillId="33" borderId="85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 wrapText="1"/>
    </xf>
    <xf numFmtId="0" fontId="12" fillId="33" borderId="169" xfId="0" applyFont="1" applyFill="1" applyBorder="1" applyAlignment="1">
      <alignment horizontal="center" vertical="center" wrapText="1"/>
    </xf>
    <xf numFmtId="0" fontId="12" fillId="33" borderId="170" xfId="0" applyFont="1" applyFill="1" applyBorder="1" applyAlignment="1">
      <alignment horizontal="center" vertical="center" wrapText="1"/>
    </xf>
    <xf numFmtId="0" fontId="12" fillId="33" borderId="171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16" fillId="33" borderId="0" xfId="0" applyFont="1" applyFill="1" applyAlignment="1">
      <alignment horizontal="center" vertical="center"/>
    </xf>
    <xf numFmtId="0" fontId="9" fillId="33" borderId="146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172" xfId="0" applyFont="1" applyFill="1" applyBorder="1" applyAlignment="1">
      <alignment horizontal="center" vertical="center" wrapText="1"/>
    </xf>
    <xf numFmtId="0" fontId="9" fillId="33" borderId="122" xfId="0" applyFont="1" applyFill="1" applyBorder="1" applyAlignment="1">
      <alignment horizontal="center" vertical="center" wrapText="1"/>
    </xf>
    <xf numFmtId="0" fontId="9" fillId="33" borderId="173" xfId="0" applyFont="1" applyFill="1" applyBorder="1" applyAlignment="1">
      <alignment horizontal="center" vertical="center" wrapText="1"/>
    </xf>
    <xf numFmtId="0" fontId="10" fillId="0" borderId="123" xfId="0" applyFont="1" applyBorder="1" applyAlignment="1">
      <alignment vertical="center"/>
    </xf>
    <xf numFmtId="0" fontId="9" fillId="33" borderId="174" xfId="0" applyFont="1" applyFill="1" applyBorder="1" applyAlignment="1">
      <alignment horizontal="center" vertical="center" wrapText="1"/>
    </xf>
    <xf numFmtId="0" fontId="10" fillId="0" borderId="175" xfId="0" applyFont="1" applyBorder="1" applyAlignment="1">
      <alignment vertical="center"/>
    </xf>
    <xf numFmtId="0" fontId="11" fillId="34" borderId="5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6" xfId="0" applyFont="1" applyFill="1" applyBorder="1" applyAlignment="1">
      <alignment horizontal="center" vertical="center" wrapText="1"/>
    </xf>
    <xf numFmtId="0" fontId="12" fillId="33" borderId="176" xfId="0" applyFont="1" applyFill="1" applyBorder="1" applyAlignment="1">
      <alignment horizontal="center" vertical="center" wrapText="1"/>
    </xf>
    <xf numFmtId="0" fontId="11" fillId="0" borderId="177" xfId="0" applyFont="1" applyBorder="1" applyAlignment="1">
      <alignment horizontal="center" vertical="center" wrapText="1"/>
    </xf>
    <xf numFmtId="0" fontId="11" fillId="0" borderId="130" xfId="0" applyFont="1" applyBorder="1" applyAlignment="1">
      <alignment horizontal="center" vertical="center" wrapText="1"/>
    </xf>
    <xf numFmtId="0" fontId="9" fillId="33" borderId="147" xfId="0" applyFont="1" applyFill="1" applyBorder="1" applyAlignment="1">
      <alignment horizontal="center" vertical="center" wrapText="1"/>
    </xf>
    <xf numFmtId="0" fontId="9" fillId="33" borderId="148" xfId="0" applyFont="1" applyFill="1" applyBorder="1" applyAlignment="1">
      <alignment horizontal="center" vertical="center"/>
    </xf>
    <xf numFmtId="0" fontId="9" fillId="0" borderId="62" xfId="0" applyFont="1" applyBorder="1" applyAlignment="1">
      <alignment vertical="center"/>
    </xf>
    <xf numFmtId="0" fontId="7" fillId="0" borderId="60" xfId="0" applyFont="1" applyBorder="1" applyAlignment="1">
      <alignment wrapText="1"/>
    </xf>
    <xf numFmtId="0" fontId="10" fillId="0" borderId="60" xfId="0" applyFont="1" applyBorder="1" applyAlignment="1">
      <alignment wrapText="1"/>
    </xf>
    <xf numFmtId="0" fontId="21" fillId="0" borderId="60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7" fillId="33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22" fillId="33" borderId="146" xfId="0" applyFont="1" applyFill="1" applyBorder="1" applyAlignment="1">
      <alignment horizontal="center" vertical="center" wrapText="1"/>
    </xf>
    <xf numFmtId="0" fontId="22" fillId="33" borderId="34" xfId="0" applyFont="1" applyFill="1" applyBorder="1" applyAlignment="1">
      <alignment horizontal="center" vertical="center" wrapText="1"/>
    </xf>
    <xf numFmtId="0" fontId="22" fillId="33" borderId="60" xfId="0" applyFont="1" applyFill="1" applyBorder="1" applyAlignment="1">
      <alignment horizontal="center" vertical="center" wrapText="1"/>
    </xf>
    <xf numFmtId="0" fontId="22" fillId="33" borderId="61" xfId="0" applyFont="1" applyFill="1" applyBorder="1" applyAlignment="1">
      <alignment horizontal="center" vertical="center"/>
    </xf>
    <xf numFmtId="0" fontId="22" fillId="33" borderId="149" xfId="0" applyFont="1" applyFill="1" applyBorder="1" applyAlignment="1">
      <alignment horizontal="center" vertical="center" textRotation="90" wrapText="1"/>
    </xf>
    <xf numFmtId="0" fontId="40" fillId="0" borderId="62" xfId="0" applyFont="1" applyBorder="1" applyAlignment="1">
      <alignment vertical="center" textRotation="90"/>
    </xf>
    <xf numFmtId="0" fontId="22" fillId="33" borderId="149" xfId="0" applyFont="1" applyFill="1" applyBorder="1" applyAlignment="1">
      <alignment horizontal="center" vertical="center" wrapText="1"/>
    </xf>
    <xf numFmtId="0" fontId="40" fillId="0" borderId="62" xfId="0" applyFont="1" applyBorder="1" applyAlignment="1">
      <alignment vertical="center"/>
    </xf>
    <xf numFmtId="0" fontId="22" fillId="33" borderId="152" xfId="0" applyFont="1" applyFill="1" applyBorder="1" applyAlignment="1">
      <alignment horizontal="center" vertical="center" wrapText="1"/>
    </xf>
    <xf numFmtId="0" fontId="40" fillId="0" borderId="63" xfId="0" applyFont="1" applyBorder="1" applyAlignment="1">
      <alignment vertical="center"/>
    </xf>
    <xf numFmtId="0" fontId="15" fillId="0" borderId="62" xfId="0" applyFont="1" applyBorder="1" applyAlignment="1">
      <alignment horizontal="center" vertical="center" textRotation="90"/>
    </xf>
    <xf numFmtId="0" fontId="15" fillId="0" borderId="62" xfId="0" applyFont="1" applyBorder="1" applyAlignment="1">
      <alignment horizontal="center" vertical="center"/>
    </xf>
    <xf numFmtId="0" fontId="21" fillId="0" borderId="60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33" fillId="33" borderId="146" xfId="0" applyFont="1" applyFill="1" applyBorder="1" applyAlignment="1">
      <alignment horizontal="center" vertical="center" wrapText="1"/>
    </xf>
    <xf numFmtId="0" fontId="33" fillId="33" borderId="3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35" borderId="62" xfId="0" applyFont="1" applyFill="1" applyBorder="1" applyAlignment="1">
      <alignment horizontal="center" vertical="center" textRotation="90"/>
    </xf>
    <xf numFmtId="0" fontId="40" fillId="35" borderId="62" xfId="0" applyFont="1" applyFill="1" applyBorder="1" applyAlignment="1">
      <alignment vertical="center" textRotation="90"/>
    </xf>
    <xf numFmtId="0" fontId="40" fillId="35" borderId="62" xfId="0" applyFont="1" applyFill="1" applyBorder="1" applyAlignment="1">
      <alignment vertical="center"/>
    </xf>
    <xf numFmtId="0" fontId="15" fillId="35" borderId="62" xfId="0" applyFont="1" applyFill="1" applyBorder="1" applyAlignment="1">
      <alignment vertical="center"/>
    </xf>
    <xf numFmtId="0" fontId="13" fillId="34" borderId="178" xfId="0" applyFont="1" applyFill="1" applyBorder="1" applyAlignment="1">
      <alignment horizontal="center" vertical="center"/>
    </xf>
    <xf numFmtId="0" fontId="13" fillId="34" borderId="179" xfId="0" applyFont="1" applyFill="1" applyBorder="1" applyAlignment="1">
      <alignment horizontal="center" vertical="center"/>
    </xf>
    <xf numFmtId="0" fontId="40" fillId="35" borderId="63" xfId="0" applyFont="1" applyFill="1" applyBorder="1" applyAlignment="1">
      <alignment vertical="center"/>
    </xf>
    <xf numFmtId="0" fontId="15" fillId="35" borderId="62" xfId="0" applyFont="1" applyFill="1" applyBorder="1" applyAlignment="1">
      <alignment horizontal="center" vertical="center"/>
    </xf>
    <xf numFmtId="0" fontId="33" fillId="33" borderId="152" xfId="0" applyFont="1" applyFill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33" fillId="33" borderId="60" xfId="0" applyFont="1" applyFill="1" applyBorder="1" applyAlignment="1">
      <alignment horizontal="center" vertical="center" wrapText="1"/>
    </xf>
    <xf numFmtId="0" fontId="33" fillId="33" borderId="61" xfId="0" applyFont="1" applyFill="1" applyBorder="1" applyAlignment="1">
      <alignment horizontal="center" vertical="center"/>
    </xf>
    <xf numFmtId="0" fontId="33" fillId="33" borderId="149" xfId="0" applyFont="1" applyFill="1" applyBorder="1" applyAlignment="1">
      <alignment horizontal="center" vertical="center" wrapText="1"/>
    </xf>
    <xf numFmtId="0" fontId="38" fillId="0" borderId="62" xfId="0" applyFont="1" applyBorder="1" applyAlignment="1">
      <alignment vertical="center"/>
    </xf>
    <xf numFmtId="0" fontId="38" fillId="0" borderId="62" xfId="0" applyFont="1" applyBorder="1" applyAlignment="1">
      <alignment horizontal="center" vertical="center" wrapText="1"/>
    </xf>
    <xf numFmtId="0" fontId="25" fillId="34" borderId="180" xfId="58" applyFont="1" applyFill="1" applyBorder="1" applyAlignment="1">
      <alignment horizontal="center" vertical="center" wrapText="1"/>
      <protection/>
    </xf>
    <xf numFmtId="0" fontId="25" fillId="34" borderId="181" xfId="58" applyFont="1" applyFill="1" applyBorder="1" applyAlignment="1">
      <alignment horizontal="center" vertical="center" wrapText="1"/>
      <protection/>
    </xf>
    <xf numFmtId="0" fontId="9" fillId="33" borderId="176" xfId="58" applyFont="1" applyFill="1" applyBorder="1" applyAlignment="1">
      <alignment horizontal="center" vertical="center"/>
      <protection/>
    </xf>
    <xf numFmtId="0" fontId="9" fillId="33" borderId="177" xfId="58" applyFont="1" applyFill="1" applyBorder="1" applyAlignment="1">
      <alignment horizontal="center" vertical="center"/>
      <protection/>
    </xf>
    <xf numFmtId="0" fontId="9" fillId="33" borderId="130" xfId="58" applyFont="1" applyFill="1" applyBorder="1" applyAlignment="1">
      <alignment horizontal="center" vertical="center"/>
      <protection/>
    </xf>
    <xf numFmtId="0" fontId="25" fillId="34" borderId="150" xfId="58" applyFont="1" applyFill="1" applyBorder="1" applyAlignment="1">
      <alignment horizontal="center" vertical="center" wrapText="1"/>
      <protection/>
    </xf>
    <xf numFmtId="0" fontId="25" fillId="34" borderId="182" xfId="58" applyFont="1" applyFill="1" applyBorder="1" applyAlignment="1">
      <alignment horizontal="center" vertical="center" wrapText="1"/>
      <protection/>
    </xf>
    <xf numFmtId="0" fontId="9" fillId="33" borderId="183" xfId="58" applyFont="1" applyFill="1" applyBorder="1" applyAlignment="1">
      <alignment horizontal="center" vertical="center"/>
      <protection/>
    </xf>
    <xf numFmtId="0" fontId="9" fillId="33" borderId="15" xfId="58" applyFont="1" applyFill="1" applyBorder="1" applyAlignment="1">
      <alignment horizontal="center" vertical="center"/>
      <protection/>
    </xf>
    <xf numFmtId="0" fontId="9" fillId="33" borderId="92" xfId="58" applyFont="1" applyFill="1" applyBorder="1" applyAlignment="1">
      <alignment horizontal="center" vertical="center"/>
      <protection/>
    </xf>
    <xf numFmtId="0" fontId="33" fillId="33" borderId="173" xfId="58" applyFont="1" applyFill="1" applyBorder="1" applyAlignment="1">
      <alignment horizontal="center" vertical="center" wrapText="1"/>
      <protection/>
    </xf>
    <xf numFmtId="0" fontId="39" fillId="0" borderId="123" xfId="0" applyFont="1" applyBorder="1" applyAlignment="1">
      <alignment horizontal="center" vertical="center" wrapText="1"/>
    </xf>
    <xf numFmtId="0" fontId="33" fillId="33" borderId="174" xfId="58" applyFont="1" applyFill="1" applyBorder="1" applyAlignment="1">
      <alignment horizontal="center" vertical="center" wrapText="1"/>
      <protection/>
    </xf>
    <xf numFmtId="0" fontId="39" fillId="0" borderId="175" xfId="0" applyFont="1" applyBorder="1" applyAlignment="1">
      <alignment horizontal="center" vertical="center" wrapText="1"/>
    </xf>
    <xf numFmtId="0" fontId="39" fillId="0" borderId="123" xfId="0" applyFont="1" applyBorder="1" applyAlignment="1">
      <alignment/>
    </xf>
    <xf numFmtId="0" fontId="9" fillId="33" borderId="176" xfId="58" applyFont="1" applyFill="1" applyBorder="1" applyAlignment="1">
      <alignment horizontal="center" vertical="center" wrapText="1"/>
      <protection/>
    </xf>
    <xf numFmtId="0" fontId="9" fillId="33" borderId="177" xfId="58" applyFont="1" applyFill="1" applyBorder="1" applyAlignment="1">
      <alignment horizontal="center" vertical="center" wrapText="1"/>
      <protection/>
    </xf>
    <xf numFmtId="0" fontId="9" fillId="33" borderId="130" xfId="58" applyFont="1" applyFill="1" applyBorder="1" applyAlignment="1">
      <alignment horizontal="center" vertical="center" wrapText="1"/>
      <protection/>
    </xf>
    <xf numFmtId="0" fontId="10" fillId="33" borderId="50" xfId="58" applyFont="1" applyFill="1" applyBorder="1" applyAlignment="1">
      <alignment horizontal="center" vertical="center" wrapText="1"/>
      <protection/>
    </xf>
    <xf numFmtId="0" fontId="10" fillId="33" borderId="12" xfId="58" applyFont="1" applyFill="1" applyBorder="1" applyAlignment="1">
      <alignment horizontal="center" vertical="center" wrapText="1"/>
      <protection/>
    </xf>
    <xf numFmtId="0" fontId="10" fillId="33" borderId="34" xfId="58" applyFont="1" applyFill="1" applyBorder="1" applyAlignment="1">
      <alignment horizontal="center" vertical="center" wrapText="1"/>
      <protection/>
    </xf>
    <xf numFmtId="0" fontId="9" fillId="34" borderId="180" xfId="58" applyFont="1" applyFill="1" applyBorder="1" applyAlignment="1">
      <alignment horizontal="center" vertical="center" wrapText="1"/>
      <protection/>
    </xf>
    <xf numFmtId="0" fontId="9" fillId="34" borderId="181" xfId="58" applyFont="1" applyFill="1" applyBorder="1" applyAlignment="1">
      <alignment horizontal="center" vertical="center" wrapText="1"/>
      <protection/>
    </xf>
    <xf numFmtId="0" fontId="9" fillId="33" borderId="180" xfId="58" applyFont="1" applyFill="1" applyBorder="1" applyAlignment="1">
      <alignment horizontal="center" vertical="center" wrapText="1"/>
      <protection/>
    </xf>
    <xf numFmtId="0" fontId="9" fillId="33" borderId="184" xfId="58" applyFont="1" applyFill="1" applyBorder="1" applyAlignment="1">
      <alignment horizontal="center" vertical="center" wrapText="1"/>
      <protection/>
    </xf>
    <xf numFmtId="0" fontId="9" fillId="33" borderId="90" xfId="58" applyFont="1" applyFill="1" applyBorder="1" applyAlignment="1">
      <alignment horizontal="center" vertical="center" wrapText="1"/>
      <protection/>
    </xf>
    <xf numFmtId="0" fontId="39" fillId="33" borderId="146" xfId="58" applyFont="1" applyFill="1" applyBorder="1" applyAlignment="1">
      <alignment horizontal="center" vertical="center" wrapText="1"/>
      <protection/>
    </xf>
    <xf numFmtId="0" fontId="39" fillId="33" borderId="34" xfId="58" applyFont="1" applyFill="1" applyBorder="1" applyAlignment="1">
      <alignment horizontal="center" vertical="center" wrapText="1"/>
      <protection/>
    </xf>
    <xf numFmtId="0" fontId="11" fillId="33" borderId="172" xfId="0" applyFont="1" applyFill="1" applyBorder="1" applyAlignment="1">
      <alignment horizontal="center" vertical="center" wrapText="1"/>
    </xf>
    <xf numFmtId="0" fontId="11" fillId="33" borderId="122" xfId="0" applyFont="1" applyFill="1" applyBorder="1" applyAlignment="1">
      <alignment horizontal="center" vertical="center" wrapText="1"/>
    </xf>
    <xf numFmtId="0" fontId="39" fillId="33" borderId="172" xfId="58" applyFont="1" applyFill="1" applyBorder="1" applyAlignment="1">
      <alignment horizontal="center" vertical="center" wrapText="1"/>
      <protection/>
    </xf>
    <xf numFmtId="0" fontId="39" fillId="0" borderId="122" xfId="0" applyFont="1" applyBorder="1" applyAlignment="1">
      <alignment horizontal="center" vertical="center" wrapText="1"/>
    </xf>
    <xf numFmtId="0" fontId="15" fillId="33" borderId="50" xfId="58" applyFont="1" applyFill="1" applyBorder="1" applyAlignment="1">
      <alignment horizontal="center" vertical="center" wrapText="1"/>
      <protection/>
    </xf>
    <xf numFmtId="0" fontId="15" fillId="33" borderId="12" xfId="58" applyFont="1" applyFill="1" applyBorder="1" applyAlignment="1">
      <alignment horizontal="center" vertical="center" wrapText="1"/>
      <protection/>
    </xf>
    <xf numFmtId="0" fontId="15" fillId="33" borderId="34" xfId="58" applyFont="1" applyFill="1" applyBorder="1" applyAlignment="1">
      <alignment horizontal="center" vertical="center" wrapText="1"/>
      <protection/>
    </xf>
    <xf numFmtId="0" fontId="12" fillId="34" borderId="180" xfId="58" applyFont="1" applyFill="1" applyBorder="1" applyAlignment="1">
      <alignment horizontal="center" vertical="center" wrapText="1"/>
      <protection/>
    </xf>
    <xf numFmtId="0" fontId="12" fillId="34" borderId="181" xfId="58" applyFont="1" applyFill="1" applyBorder="1" applyAlignment="1">
      <alignment horizontal="center" vertical="center" wrapText="1"/>
      <protection/>
    </xf>
    <xf numFmtId="0" fontId="9" fillId="33" borderId="146" xfId="58" applyFont="1" applyFill="1" applyBorder="1" applyAlignment="1">
      <alignment horizontal="center" vertical="center" wrapText="1"/>
      <protection/>
    </xf>
    <xf numFmtId="0" fontId="9" fillId="33" borderId="34" xfId="58" applyFont="1" applyFill="1" applyBorder="1" applyAlignment="1">
      <alignment horizontal="center" vertical="center" wrapText="1"/>
      <protection/>
    </xf>
    <xf numFmtId="0" fontId="12" fillId="33" borderId="172" xfId="0" applyFont="1" applyFill="1" applyBorder="1" applyAlignment="1">
      <alignment horizontal="center" vertical="center" wrapText="1"/>
    </xf>
    <xf numFmtId="0" fontId="12" fillId="33" borderId="122" xfId="0" applyFont="1" applyFill="1" applyBorder="1" applyAlignment="1">
      <alignment horizontal="center" vertical="center" wrapText="1"/>
    </xf>
    <xf numFmtId="0" fontId="10" fillId="33" borderId="10" xfId="58" applyFont="1" applyFill="1" applyBorder="1" applyAlignment="1">
      <alignment horizontal="right" vertical="center" wrapText="1"/>
      <protection/>
    </xf>
    <xf numFmtId="0" fontId="13" fillId="33" borderId="0" xfId="58" applyFont="1" applyFill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1" fontId="11" fillId="33" borderId="77" xfId="58" applyNumberFormat="1" applyFont="1" applyFill="1" applyBorder="1" applyAlignment="1">
      <alignment horizontal="center" vertical="center" wrapText="1"/>
      <protection/>
    </xf>
    <xf numFmtId="1" fontId="11" fillId="33" borderId="123" xfId="58" applyNumberFormat="1" applyFont="1" applyFill="1" applyBorder="1" applyAlignment="1">
      <alignment horizontal="center" vertical="center" wrapText="1"/>
      <protection/>
    </xf>
    <xf numFmtId="2" fontId="11" fillId="33" borderId="77" xfId="58" applyNumberFormat="1" applyFont="1" applyFill="1" applyBorder="1" applyAlignment="1">
      <alignment horizontal="center" vertical="center" wrapText="1"/>
      <protection/>
    </xf>
    <xf numFmtId="2" fontId="11" fillId="33" borderId="123" xfId="58" applyNumberFormat="1" applyFont="1" applyFill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center" vertical="center" wrapText="1"/>
    </xf>
    <xf numFmtId="0" fontId="10" fillId="33" borderId="19" xfId="58" applyFont="1" applyFill="1" applyBorder="1" applyAlignment="1">
      <alignment horizontal="center" vertical="center" wrapText="1"/>
      <protection/>
    </xf>
    <xf numFmtId="0" fontId="10" fillId="33" borderId="122" xfId="58" applyFont="1" applyFill="1" applyBorder="1" applyAlignment="1">
      <alignment horizontal="center" vertical="center" wrapText="1"/>
      <protection/>
    </xf>
    <xf numFmtId="2" fontId="11" fillId="33" borderId="78" xfId="58" applyNumberFormat="1" applyFont="1" applyFill="1" applyBorder="1" applyAlignment="1">
      <alignment horizontal="center" vertical="center" wrapText="1"/>
      <protection/>
    </xf>
    <xf numFmtId="2" fontId="11" fillId="33" borderId="175" xfId="58" applyNumberFormat="1" applyFont="1" applyFill="1" applyBorder="1" applyAlignment="1">
      <alignment horizontal="center" vertical="center" wrapText="1"/>
      <protection/>
    </xf>
    <xf numFmtId="0" fontId="25" fillId="34" borderId="185" xfId="58" applyFont="1" applyFill="1" applyBorder="1" applyAlignment="1">
      <alignment horizontal="center" vertical="center" wrapText="1"/>
      <protection/>
    </xf>
    <xf numFmtId="0" fontId="25" fillId="34" borderId="186" xfId="58" applyFont="1" applyFill="1" applyBorder="1" applyAlignment="1">
      <alignment horizontal="center" vertical="center" wrapText="1"/>
      <protection/>
    </xf>
    <xf numFmtId="0" fontId="25" fillId="33" borderId="60" xfId="58" applyFont="1" applyFill="1" applyBorder="1" applyAlignment="1">
      <alignment horizontal="left" vertical="center" wrapText="1"/>
      <protection/>
    </xf>
    <xf numFmtId="0" fontId="12" fillId="33" borderId="0" xfId="58" applyFont="1" applyFill="1" applyAlignment="1" applyProtection="1">
      <alignment horizontal="center" vertical="center" wrapText="1"/>
      <protection locked="0"/>
    </xf>
    <xf numFmtId="0" fontId="9" fillId="34" borderId="150" xfId="58" applyFont="1" applyFill="1" applyBorder="1" applyAlignment="1">
      <alignment horizontal="center" vertical="center" wrapText="1"/>
      <protection/>
    </xf>
    <xf numFmtId="0" fontId="9" fillId="34" borderId="182" xfId="58" applyFont="1" applyFill="1" applyBorder="1" applyAlignment="1">
      <alignment horizontal="center" vertical="center" wrapText="1"/>
      <protection/>
    </xf>
    <xf numFmtId="0" fontId="48" fillId="33" borderId="155" xfId="0" applyFont="1" applyFill="1" applyBorder="1" applyAlignment="1">
      <alignment horizontal="center" vertical="center" wrapText="1"/>
    </xf>
    <xf numFmtId="0" fontId="48" fillId="33" borderId="68" xfId="0" applyFont="1" applyFill="1" applyBorder="1" applyAlignment="1">
      <alignment horizontal="center" vertical="center" wrapText="1"/>
    </xf>
    <xf numFmtId="0" fontId="48" fillId="33" borderId="146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48" fillId="33" borderId="187" xfId="0" applyFont="1" applyFill="1" applyBorder="1" applyAlignment="1">
      <alignment horizontal="center" vertical="center" wrapText="1"/>
    </xf>
    <xf numFmtId="0" fontId="48" fillId="33" borderId="65" xfId="0" applyFont="1" applyFill="1" applyBorder="1" applyAlignment="1">
      <alignment horizontal="center" vertical="center" wrapText="1"/>
    </xf>
    <xf numFmtId="0" fontId="48" fillId="33" borderId="153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8" fillId="33" borderId="149" xfId="0" applyFont="1" applyFill="1" applyBorder="1" applyAlignment="1">
      <alignment horizontal="center" vertical="center" wrapText="1"/>
    </xf>
    <xf numFmtId="0" fontId="48" fillId="33" borderId="62" xfId="0" applyFont="1" applyFill="1" applyBorder="1" applyAlignment="1">
      <alignment horizontal="center" vertical="center" wrapText="1"/>
    </xf>
    <xf numFmtId="0" fontId="14" fillId="34" borderId="150" xfId="0" applyFont="1" applyFill="1" applyBorder="1" applyAlignment="1">
      <alignment horizontal="center" vertical="center"/>
    </xf>
    <xf numFmtId="0" fontId="14" fillId="34" borderId="151" xfId="0" applyFont="1" applyFill="1" applyBorder="1" applyAlignment="1">
      <alignment horizontal="center" vertical="center"/>
    </xf>
    <xf numFmtId="0" fontId="47" fillId="33" borderId="185" xfId="0" applyFont="1" applyFill="1" applyBorder="1" applyAlignment="1">
      <alignment horizontal="center" vertical="center" wrapText="1"/>
    </xf>
    <xf numFmtId="0" fontId="31" fillId="33" borderId="188" xfId="0" applyFont="1" applyFill="1" applyBorder="1" applyAlignment="1">
      <alignment horizontal="center" vertical="center" wrapText="1"/>
    </xf>
    <xf numFmtId="0" fontId="31" fillId="33" borderId="189" xfId="0" applyFont="1" applyFill="1" applyBorder="1" applyAlignment="1">
      <alignment horizontal="center" vertical="center" wrapText="1"/>
    </xf>
    <xf numFmtId="0" fontId="31" fillId="33" borderId="183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92" xfId="0" applyFont="1" applyFill="1" applyBorder="1" applyAlignment="1">
      <alignment horizontal="center" vertical="center" wrapText="1"/>
    </xf>
    <xf numFmtId="0" fontId="48" fillId="33" borderId="50" xfId="0" applyFont="1" applyFill="1" applyBorder="1" applyAlignment="1">
      <alignment horizontal="center" vertical="center" wrapText="1"/>
    </xf>
    <xf numFmtId="0" fontId="48" fillId="33" borderId="166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64" xfId="0" applyFont="1" applyFill="1" applyBorder="1" applyAlignment="1">
      <alignment horizontal="center" vertical="center" wrapText="1"/>
    </xf>
    <xf numFmtId="0" fontId="48" fillId="33" borderId="190" xfId="0" applyFont="1" applyFill="1" applyBorder="1" applyAlignment="1">
      <alignment horizontal="center" vertical="center" wrapText="1"/>
    </xf>
    <xf numFmtId="0" fontId="48" fillId="33" borderId="191" xfId="0" applyFont="1" applyFill="1" applyBorder="1" applyAlignment="1">
      <alignment horizontal="center" vertical="center" wrapText="1"/>
    </xf>
    <xf numFmtId="0" fontId="48" fillId="33" borderId="100" xfId="0" applyFont="1" applyFill="1" applyBorder="1" applyAlignment="1">
      <alignment horizontal="center" vertical="center" wrapText="1"/>
    </xf>
    <xf numFmtId="0" fontId="48" fillId="33" borderId="183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9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8" fillId="33" borderId="172" xfId="0" applyFont="1" applyFill="1" applyBorder="1" applyAlignment="1">
      <alignment horizontal="center" vertical="center" wrapText="1"/>
    </xf>
    <xf numFmtId="0" fontId="8" fillId="33" borderId="186" xfId="0" applyFont="1" applyFill="1" applyBorder="1" applyAlignment="1">
      <alignment horizontal="center" vertic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172" xfId="0" applyFont="1" applyBorder="1" applyAlignment="1">
      <alignment horizontal="center" vertical="center" wrapText="1"/>
    </xf>
    <xf numFmtId="0" fontId="22" fillId="33" borderId="1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2" fillId="33" borderId="174" xfId="0" applyFont="1" applyFill="1" applyBorder="1" applyAlignment="1">
      <alignment horizontal="center" vertical="center" wrapText="1"/>
    </xf>
    <xf numFmtId="0" fontId="22" fillId="33" borderId="85" xfId="0" applyFont="1" applyFill="1" applyBorder="1" applyAlignment="1">
      <alignment horizontal="center" vertical="center" wrapText="1"/>
    </xf>
    <xf numFmtId="0" fontId="15" fillId="0" borderId="17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/>
    </xf>
    <xf numFmtId="0" fontId="15" fillId="0" borderId="192" xfId="0" applyFont="1" applyBorder="1" applyAlignment="1">
      <alignment horizontal="center" vertical="center" textRotation="90" wrapText="1"/>
    </xf>
    <xf numFmtId="0" fontId="15" fillId="0" borderId="192" xfId="0" applyFont="1" applyBorder="1" applyAlignment="1">
      <alignment horizontal="center" vertical="center" wrapText="1"/>
    </xf>
    <xf numFmtId="0" fontId="15" fillId="0" borderId="192" xfId="0" applyFont="1" applyBorder="1" applyAlignment="1">
      <alignment/>
    </xf>
    <xf numFmtId="0" fontId="15" fillId="0" borderId="193" xfId="0" applyFont="1" applyBorder="1" applyAlignment="1">
      <alignment/>
    </xf>
    <xf numFmtId="0" fontId="15" fillId="0" borderId="147" xfId="0" applyFont="1" applyBorder="1" applyAlignment="1">
      <alignment horizontal="center" vertical="center" textRotation="90" wrapText="1"/>
    </xf>
    <xf numFmtId="0" fontId="15" fillId="0" borderId="158" xfId="0" applyFont="1" applyBorder="1" applyAlignment="1">
      <alignment horizontal="center" vertical="center" textRotation="90" wrapText="1"/>
    </xf>
    <xf numFmtId="0" fontId="15" fillId="0" borderId="38" xfId="0" applyFont="1" applyBorder="1" applyAlignment="1">
      <alignment horizontal="center" vertical="center" textRotation="90" wrapText="1"/>
    </xf>
    <xf numFmtId="0" fontId="15" fillId="0" borderId="112" xfId="0" applyFont="1" applyBorder="1" applyAlignment="1">
      <alignment horizontal="center" vertical="center" textRotation="90" wrapText="1"/>
    </xf>
    <xf numFmtId="0" fontId="15" fillId="0" borderId="194" xfId="0" applyFont="1" applyBorder="1" applyAlignment="1">
      <alignment horizontal="center" vertical="center" textRotation="90" wrapText="1"/>
    </xf>
    <xf numFmtId="0" fontId="15" fillId="0" borderId="195" xfId="0" applyFont="1" applyBorder="1" applyAlignment="1">
      <alignment horizontal="center" vertical="center" textRotation="90" wrapText="1"/>
    </xf>
    <xf numFmtId="0" fontId="15" fillId="0" borderId="62" xfId="0" applyFont="1" applyBorder="1" applyAlignment="1">
      <alignment horizontal="justify" vertical="justify" textRotation="90" wrapText="1"/>
    </xf>
    <xf numFmtId="0" fontId="15" fillId="0" borderId="62" xfId="0" applyFont="1" applyBorder="1" applyAlignment="1">
      <alignment horizontal="center" vertical="center" textRotation="90" wrapText="1"/>
    </xf>
    <xf numFmtId="0" fontId="15" fillId="0" borderId="104" xfId="0" applyFont="1" applyBorder="1" applyAlignment="1">
      <alignment horizontal="center" vertical="center" textRotation="90" wrapText="1"/>
    </xf>
    <xf numFmtId="0" fontId="15" fillId="0" borderId="52" xfId="0" applyFont="1" applyBorder="1" applyAlignment="1">
      <alignment horizontal="center" vertical="center" textRotation="90" wrapText="1"/>
    </xf>
    <xf numFmtId="0" fontId="15" fillId="0" borderId="149" xfId="0" applyFont="1" applyBorder="1" applyAlignment="1">
      <alignment horizontal="center" vertical="center" textRotation="90" wrapText="1"/>
    </xf>
    <xf numFmtId="0" fontId="11" fillId="0" borderId="52" xfId="0" applyFont="1" applyBorder="1" applyAlignment="1">
      <alignment/>
    </xf>
    <xf numFmtId="0" fontId="11" fillId="0" borderId="62" xfId="0" applyFont="1" applyBorder="1" applyAlignment="1">
      <alignment/>
    </xf>
    <xf numFmtId="0" fontId="25" fillId="0" borderId="158" xfId="0" applyFont="1" applyBorder="1" applyAlignment="1">
      <alignment horizontal="center" vertical="center" wrapText="1" readingOrder="2"/>
    </xf>
    <xf numFmtId="0" fontId="25" fillId="0" borderId="112" xfId="0" applyFont="1" applyBorder="1" applyAlignment="1">
      <alignment wrapText="1"/>
    </xf>
    <xf numFmtId="0" fontId="25" fillId="0" borderId="138" xfId="0" applyFont="1" applyBorder="1" applyAlignment="1">
      <alignment wrapText="1"/>
    </xf>
    <xf numFmtId="0" fontId="15" fillId="33" borderId="192" xfId="0" applyFont="1" applyFill="1" applyBorder="1" applyAlignment="1">
      <alignment horizontal="center" vertical="center" textRotation="90" wrapText="1"/>
    </xf>
    <xf numFmtId="0" fontId="15" fillId="33" borderId="21" xfId="0" applyFont="1" applyFill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left"/>
    </xf>
    <xf numFmtId="0" fontId="10" fillId="0" borderId="160" xfId="0" applyFont="1" applyBorder="1" applyAlignment="1">
      <alignment horizontal="center" vertical="center" wrapText="1"/>
    </xf>
    <xf numFmtId="0" fontId="10" fillId="0" borderId="13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wrapText="1"/>
    </xf>
    <xf numFmtId="0" fontId="15" fillId="0" borderId="63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/>
    </xf>
    <xf numFmtId="0" fontId="15" fillId="0" borderId="196" xfId="0" applyFont="1" applyBorder="1" applyAlignment="1">
      <alignment horizontal="center" vertical="center" textRotation="90" wrapText="1"/>
    </xf>
    <xf numFmtId="0" fontId="15" fillId="0" borderId="96" xfId="0" applyFont="1" applyBorder="1" applyAlignment="1">
      <alignment horizontal="center" vertical="center" textRotation="90" wrapText="1"/>
    </xf>
    <xf numFmtId="0" fontId="15" fillId="0" borderId="92" xfId="0" applyFont="1" applyBorder="1" applyAlignment="1">
      <alignment horizontal="center" vertical="center" textRotation="90" wrapText="1"/>
    </xf>
    <xf numFmtId="0" fontId="14" fillId="34" borderId="51" xfId="0" applyFont="1" applyFill="1" applyBorder="1" applyAlignment="1">
      <alignment horizontal="center" vertical="center"/>
    </xf>
    <xf numFmtId="0" fontId="15" fillId="0" borderId="197" xfId="0" applyFont="1" applyBorder="1" applyAlignment="1">
      <alignment horizontal="center" vertical="center" wrapText="1"/>
    </xf>
    <xf numFmtId="0" fontId="15" fillId="0" borderId="198" xfId="0" applyFont="1" applyBorder="1" applyAlignment="1">
      <alignment horizontal="center" vertical="center" wrapText="1"/>
    </xf>
    <xf numFmtId="0" fontId="15" fillId="0" borderId="199" xfId="0" applyFont="1" applyBorder="1" applyAlignment="1">
      <alignment horizontal="center" vertical="center" wrapText="1"/>
    </xf>
    <xf numFmtId="0" fontId="21" fillId="0" borderId="161" xfId="0" applyFont="1" applyBorder="1" applyAlignment="1">
      <alignment horizontal="center" vertical="center" wrapText="1"/>
    </xf>
    <xf numFmtId="0" fontId="21" fillId="0" borderId="103" xfId="0" applyFont="1" applyBorder="1" applyAlignment="1">
      <alignment horizontal="center" vertical="center" wrapText="1"/>
    </xf>
    <xf numFmtId="0" fontId="10" fillId="0" borderId="200" xfId="0" applyFont="1" applyBorder="1" applyAlignment="1">
      <alignment horizontal="center" vertical="center" wrapText="1"/>
    </xf>
    <xf numFmtId="0" fontId="25" fillId="0" borderId="197" xfId="0" applyFont="1" applyBorder="1" applyAlignment="1">
      <alignment horizontal="center" vertical="center" wrapText="1"/>
    </xf>
    <xf numFmtId="0" fontId="25" fillId="0" borderId="201" xfId="0" applyFont="1" applyBorder="1" applyAlignment="1">
      <alignment horizontal="center" vertical="center" wrapText="1"/>
    </xf>
    <xf numFmtId="0" fontId="51" fillId="33" borderId="6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39" fillId="33" borderId="161" xfId="0" applyFont="1" applyFill="1" applyBorder="1" applyAlignment="1">
      <alignment horizontal="center" vertical="center" wrapText="1"/>
    </xf>
    <xf numFmtId="0" fontId="37" fillId="0" borderId="161" xfId="0" applyFont="1" applyBorder="1" applyAlignment="1">
      <alignment horizontal="center" vertical="center" wrapText="1"/>
    </xf>
    <xf numFmtId="0" fontId="37" fillId="0" borderId="161" xfId="0" applyFont="1" applyBorder="1" applyAlignment="1">
      <alignment wrapText="1"/>
    </xf>
    <xf numFmtId="0" fontId="37" fillId="0" borderId="162" xfId="0" applyFont="1" applyBorder="1" applyAlignment="1">
      <alignment wrapText="1"/>
    </xf>
    <xf numFmtId="0" fontId="39" fillId="33" borderId="147" xfId="0" applyFont="1" applyFill="1" applyBorder="1" applyAlignment="1">
      <alignment horizontal="left" vertical="center" wrapText="1"/>
    </xf>
    <xf numFmtId="0" fontId="39" fillId="33" borderId="148" xfId="0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1" width="12.7109375" style="407" customWidth="1"/>
    <col min="12" max="12" width="20.140625" style="405" customWidth="1"/>
    <col min="13" max="13" width="11.7109375" style="405" customWidth="1"/>
    <col min="14" max="16384" width="9.140625" style="407" customWidth="1"/>
  </cols>
  <sheetData>
    <row r="1" spans="1:13" s="404" customFormat="1" ht="18">
      <c r="A1" s="659" t="s">
        <v>342</v>
      </c>
      <c r="B1" s="660"/>
      <c r="C1" s="401"/>
      <c r="D1" s="401"/>
      <c r="E1" s="401"/>
      <c r="F1" s="401"/>
      <c r="G1" s="401"/>
      <c r="H1" s="401"/>
      <c r="I1" s="401"/>
      <c r="J1" s="401"/>
      <c r="K1" s="402"/>
      <c r="L1" s="403" t="s">
        <v>343</v>
      </c>
      <c r="M1" s="403" t="s">
        <v>344</v>
      </c>
    </row>
    <row r="2" spans="1:13" s="408" customFormat="1" ht="30" customHeight="1">
      <c r="A2" s="656" t="s">
        <v>345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400" t="s">
        <v>346</v>
      </c>
      <c r="M2" s="400">
        <v>1</v>
      </c>
    </row>
    <row r="3" spans="1:13" s="408" customFormat="1" ht="30" customHeight="1">
      <c r="A3" s="658" t="s">
        <v>348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400" t="s">
        <v>522</v>
      </c>
      <c r="M3" s="400">
        <v>2</v>
      </c>
    </row>
    <row r="4" spans="1:13" s="408" customFormat="1" ht="30" customHeight="1">
      <c r="A4" s="658" t="s">
        <v>497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400" t="s">
        <v>347</v>
      </c>
      <c r="M4" s="400">
        <v>3</v>
      </c>
    </row>
    <row r="5" spans="1:13" s="408" customFormat="1" ht="30" customHeight="1">
      <c r="A5" s="656" t="s">
        <v>350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400" t="s">
        <v>349</v>
      </c>
      <c r="M5" s="400">
        <v>4</v>
      </c>
    </row>
    <row r="6" spans="1:13" s="408" customFormat="1" ht="30" customHeight="1">
      <c r="A6" s="656" t="s">
        <v>352</v>
      </c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400" t="s">
        <v>351</v>
      </c>
      <c r="M6" s="400">
        <v>5</v>
      </c>
    </row>
    <row r="7" spans="1:13" s="408" customFormat="1" ht="30" customHeight="1">
      <c r="A7" s="656" t="s">
        <v>353</v>
      </c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400" t="s">
        <v>354</v>
      </c>
      <c r="M7" s="400">
        <v>6</v>
      </c>
    </row>
    <row r="8" spans="1:13" s="408" customFormat="1" ht="30" customHeight="1">
      <c r="A8" s="658" t="s">
        <v>496</v>
      </c>
      <c r="B8" s="658"/>
      <c r="C8" s="658"/>
      <c r="D8" s="658"/>
      <c r="E8" s="658"/>
      <c r="F8" s="658"/>
      <c r="G8" s="658"/>
      <c r="H8" s="658"/>
      <c r="I8" s="658"/>
      <c r="J8" s="658"/>
      <c r="K8" s="658"/>
      <c r="L8" s="400" t="s">
        <v>355</v>
      </c>
      <c r="M8" s="400">
        <v>7</v>
      </c>
    </row>
    <row r="9" spans="1:13" s="408" customFormat="1" ht="30" customHeight="1">
      <c r="A9" s="656" t="s">
        <v>357</v>
      </c>
      <c r="B9" s="656"/>
      <c r="C9" s="656"/>
      <c r="D9" s="656"/>
      <c r="E9" s="656"/>
      <c r="F9" s="656"/>
      <c r="G9" s="656"/>
      <c r="H9" s="656"/>
      <c r="I9" s="656"/>
      <c r="J9" s="656"/>
      <c r="K9" s="656"/>
      <c r="L9" s="400" t="s">
        <v>356</v>
      </c>
      <c r="M9" s="400">
        <v>8</v>
      </c>
    </row>
    <row r="10" spans="1:13" s="408" customFormat="1" ht="30" customHeight="1">
      <c r="A10" s="656" t="s">
        <v>358</v>
      </c>
      <c r="B10" s="656"/>
      <c r="C10" s="656"/>
      <c r="D10" s="656"/>
      <c r="E10" s="656"/>
      <c r="F10" s="656"/>
      <c r="G10" s="656"/>
      <c r="H10" s="656"/>
      <c r="I10" s="656"/>
      <c r="J10" s="656"/>
      <c r="K10" s="656"/>
      <c r="L10" s="400" t="s">
        <v>359</v>
      </c>
      <c r="M10" s="400">
        <v>9</v>
      </c>
    </row>
    <row r="11" spans="1:13" s="408" customFormat="1" ht="30" customHeight="1">
      <c r="A11" s="658" t="s">
        <v>494</v>
      </c>
      <c r="B11" s="658"/>
      <c r="C11" s="658"/>
      <c r="D11" s="658"/>
      <c r="E11" s="658"/>
      <c r="F11" s="658"/>
      <c r="G11" s="658"/>
      <c r="H11" s="658"/>
      <c r="I11" s="658"/>
      <c r="J11" s="658"/>
      <c r="K11" s="658"/>
      <c r="L11" s="400" t="s">
        <v>360</v>
      </c>
      <c r="M11" s="400">
        <v>10</v>
      </c>
    </row>
    <row r="12" spans="1:13" s="408" customFormat="1" ht="30" customHeight="1">
      <c r="A12" s="656" t="s">
        <v>361</v>
      </c>
      <c r="B12" s="656"/>
      <c r="C12" s="656"/>
      <c r="D12" s="656"/>
      <c r="E12" s="656"/>
      <c r="F12" s="656"/>
      <c r="G12" s="656"/>
      <c r="H12" s="656"/>
      <c r="I12" s="656"/>
      <c r="J12" s="656"/>
      <c r="K12" s="656"/>
      <c r="L12" s="400" t="s">
        <v>362</v>
      </c>
      <c r="M12" s="400">
        <v>11</v>
      </c>
    </row>
    <row r="13" spans="1:13" s="408" customFormat="1" ht="30" customHeight="1">
      <c r="A13" s="656" t="s">
        <v>363</v>
      </c>
      <c r="B13" s="656"/>
      <c r="C13" s="656"/>
      <c r="D13" s="656"/>
      <c r="E13" s="656"/>
      <c r="F13" s="656"/>
      <c r="G13" s="656"/>
      <c r="H13" s="656"/>
      <c r="I13" s="656"/>
      <c r="J13" s="656"/>
      <c r="K13" s="656"/>
      <c r="L13" s="400" t="s">
        <v>364</v>
      </c>
      <c r="M13" s="400">
        <v>12</v>
      </c>
    </row>
    <row r="14" spans="1:13" s="408" customFormat="1" ht="30" customHeight="1">
      <c r="A14" s="658" t="s">
        <v>470</v>
      </c>
      <c r="B14" s="658"/>
      <c r="C14" s="658"/>
      <c r="D14" s="658"/>
      <c r="E14" s="658"/>
      <c r="F14" s="658"/>
      <c r="G14" s="658"/>
      <c r="H14" s="658"/>
      <c r="I14" s="658"/>
      <c r="J14" s="658"/>
      <c r="K14" s="658"/>
      <c r="L14" s="400" t="s">
        <v>365</v>
      </c>
      <c r="M14" s="400">
        <v>13</v>
      </c>
    </row>
    <row r="15" spans="1:13" s="408" customFormat="1" ht="30" customHeight="1">
      <c r="A15" s="656" t="s">
        <v>366</v>
      </c>
      <c r="B15" s="656"/>
      <c r="C15" s="656"/>
      <c r="D15" s="656"/>
      <c r="E15" s="656"/>
      <c r="F15" s="656"/>
      <c r="G15" s="656"/>
      <c r="H15" s="656"/>
      <c r="I15" s="656"/>
      <c r="J15" s="656"/>
      <c r="K15" s="656"/>
      <c r="L15" s="400" t="s">
        <v>367</v>
      </c>
      <c r="M15" s="400">
        <v>14</v>
      </c>
    </row>
    <row r="16" spans="1:13" s="408" customFormat="1" ht="30" customHeight="1">
      <c r="A16" s="656" t="s">
        <v>370</v>
      </c>
      <c r="B16" s="656"/>
      <c r="C16" s="656"/>
      <c r="D16" s="656"/>
      <c r="E16" s="656"/>
      <c r="F16" s="656"/>
      <c r="G16" s="656"/>
      <c r="H16" s="656"/>
      <c r="I16" s="656"/>
      <c r="J16" s="656"/>
      <c r="K16" s="656"/>
      <c r="L16" s="400" t="s">
        <v>368</v>
      </c>
      <c r="M16" s="400">
        <v>15</v>
      </c>
    </row>
    <row r="17" spans="1:13" s="408" customFormat="1" ht="30" customHeight="1">
      <c r="A17" s="658" t="s">
        <v>493</v>
      </c>
      <c r="B17" s="658"/>
      <c r="C17" s="658"/>
      <c r="D17" s="658"/>
      <c r="E17" s="658"/>
      <c r="F17" s="658"/>
      <c r="G17" s="658"/>
      <c r="H17" s="658"/>
      <c r="I17" s="658"/>
      <c r="J17" s="658"/>
      <c r="K17" s="658"/>
      <c r="L17" s="400" t="s">
        <v>369</v>
      </c>
      <c r="M17" s="400">
        <v>16</v>
      </c>
    </row>
    <row r="18" spans="1:13" s="408" customFormat="1" ht="30" customHeight="1">
      <c r="A18" s="656" t="s">
        <v>371</v>
      </c>
      <c r="B18" s="656"/>
      <c r="C18" s="656"/>
      <c r="D18" s="656"/>
      <c r="E18" s="656"/>
      <c r="F18" s="656"/>
      <c r="G18" s="656"/>
      <c r="H18" s="656"/>
      <c r="I18" s="656"/>
      <c r="J18" s="656"/>
      <c r="K18" s="656"/>
      <c r="L18" s="400" t="s">
        <v>372</v>
      </c>
      <c r="M18" s="400">
        <v>17</v>
      </c>
    </row>
    <row r="19" spans="1:13" s="408" customFormat="1" ht="30" customHeight="1">
      <c r="A19" s="658" t="s">
        <v>495</v>
      </c>
      <c r="B19" s="658"/>
      <c r="C19" s="658"/>
      <c r="D19" s="658"/>
      <c r="E19" s="658"/>
      <c r="F19" s="658"/>
      <c r="G19" s="658"/>
      <c r="H19" s="658"/>
      <c r="I19" s="658"/>
      <c r="J19" s="658"/>
      <c r="K19" s="658"/>
      <c r="L19" s="400" t="s">
        <v>373</v>
      </c>
      <c r="M19" s="400">
        <v>18</v>
      </c>
    </row>
    <row r="20" spans="1:13" s="408" customFormat="1" ht="30" customHeight="1">
      <c r="A20" s="656" t="s">
        <v>374</v>
      </c>
      <c r="B20" s="656"/>
      <c r="C20" s="656"/>
      <c r="D20" s="656"/>
      <c r="E20" s="656"/>
      <c r="F20" s="656"/>
      <c r="G20" s="656"/>
      <c r="H20" s="656"/>
      <c r="I20" s="656"/>
      <c r="J20" s="656"/>
      <c r="K20" s="656"/>
      <c r="L20" s="400" t="s">
        <v>375</v>
      </c>
      <c r="M20" s="400">
        <v>19</v>
      </c>
    </row>
    <row r="21" spans="1:13" s="408" customFormat="1" ht="30" customHeight="1">
      <c r="A21" s="656" t="s">
        <v>376</v>
      </c>
      <c r="B21" s="656"/>
      <c r="C21" s="656"/>
      <c r="D21" s="656"/>
      <c r="E21" s="656"/>
      <c r="F21" s="656"/>
      <c r="G21" s="656"/>
      <c r="H21" s="656"/>
      <c r="I21" s="656"/>
      <c r="J21" s="656"/>
      <c r="K21" s="656"/>
      <c r="L21" s="400" t="s">
        <v>377</v>
      </c>
      <c r="M21" s="400">
        <v>20</v>
      </c>
    </row>
    <row r="22" spans="1:13" s="408" customFormat="1" ht="30" customHeight="1">
      <c r="A22" s="656" t="s">
        <v>378</v>
      </c>
      <c r="B22" s="656"/>
      <c r="C22" s="656"/>
      <c r="D22" s="656"/>
      <c r="E22" s="656"/>
      <c r="F22" s="656"/>
      <c r="G22" s="656"/>
      <c r="H22" s="656"/>
      <c r="I22" s="656"/>
      <c r="J22" s="656"/>
      <c r="K22" s="656"/>
      <c r="L22" s="400" t="s">
        <v>379</v>
      </c>
      <c r="M22" s="400">
        <v>21</v>
      </c>
    </row>
    <row r="23" spans="1:13" s="408" customFormat="1" ht="30" customHeight="1">
      <c r="A23" s="658" t="s">
        <v>408</v>
      </c>
      <c r="B23" s="656"/>
      <c r="C23" s="656"/>
      <c r="D23" s="656"/>
      <c r="E23" s="656"/>
      <c r="F23" s="656"/>
      <c r="G23" s="656"/>
      <c r="H23" s="656"/>
      <c r="I23" s="656"/>
      <c r="J23" s="656"/>
      <c r="K23" s="656"/>
      <c r="L23" s="400" t="s">
        <v>380</v>
      </c>
      <c r="M23" s="400">
        <v>22</v>
      </c>
    </row>
    <row r="24" spans="1:13" s="408" customFormat="1" ht="30" customHeight="1">
      <c r="A24" s="658" t="s">
        <v>517</v>
      </c>
      <c r="B24" s="658"/>
      <c r="C24" s="658"/>
      <c r="D24" s="658"/>
      <c r="E24" s="658"/>
      <c r="F24" s="658"/>
      <c r="G24" s="658"/>
      <c r="H24" s="658"/>
      <c r="I24" s="658"/>
      <c r="J24" s="658"/>
      <c r="K24" s="658"/>
      <c r="L24" s="400" t="s">
        <v>381</v>
      </c>
      <c r="M24" s="400">
        <v>23</v>
      </c>
    </row>
    <row r="25" spans="1:13" s="408" customFormat="1" ht="30" customHeight="1">
      <c r="A25" s="656" t="s">
        <v>518</v>
      </c>
      <c r="B25" s="656"/>
      <c r="C25" s="656"/>
      <c r="D25" s="656"/>
      <c r="E25" s="656"/>
      <c r="F25" s="656"/>
      <c r="G25" s="656"/>
      <c r="H25" s="656"/>
      <c r="I25" s="656"/>
      <c r="J25" s="656"/>
      <c r="K25" s="656"/>
      <c r="L25" s="400" t="s">
        <v>519</v>
      </c>
      <c r="M25" s="400">
        <v>24</v>
      </c>
    </row>
    <row r="26" spans="1:13" s="408" customFormat="1" ht="30" customHeight="1">
      <c r="A26" s="656" t="s">
        <v>520</v>
      </c>
      <c r="B26" s="656"/>
      <c r="C26" s="656"/>
      <c r="D26" s="656"/>
      <c r="E26" s="656"/>
      <c r="F26" s="656"/>
      <c r="G26" s="656"/>
      <c r="H26" s="656"/>
      <c r="I26" s="656"/>
      <c r="J26" s="656"/>
      <c r="K26" s="656"/>
      <c r="L26" s="400" t="s">
        <v>521</v>
      </c>
      <c r="M26" s="400">
        <v>25</v>
      </c>
    </row>
    <row r="27" spans="1:13" s="408" customFormat="1" ht="30" customHeight="1">
      <c r="A27" s="656" t="s">
        <v>382</v>
      </c>
      <c r="B27" s="656"/>
      <c r="C27" s="656"/>
      <c r="D27" s="656"/>
      <c r="E27" s="656"/>
      <c r="F27" s="656"/>
      <c r="G27" s="656"/>
      <c r="H27" s="656"/>
      <c r="I27" s="656"/>
      <c r="J27" s="656"/>
      <c r="K27" s="656"/>
      <c r="L27" s="400" t="s">
        <v>383</v>
      </c>
      <c r="M27" s="400">
        <v>26</v>
      </c>
    </row>
    <row r="28" spans="1:13" s="408" customFormat="1" ht="30" customHeight="1">
      <c r="A28" s="656" t="s">
        <v>397</v>
      </c>
      <c r="B28" s="656"/>
      <c r="C28" s="656"/>
      <c r="D28" s="656"/>
      <c r="E28" s="656"/>
      <c r="F28" s="656"/>
      <c r="G28" s="656"/>
      <c r="H28" s="656"/>
      <c r="I28" s="656"/>
      <c r="J28" s="656"/>
      <c r="K28" s="656"/>
      <c r="L28" s="400" t="s">
        <v>384</v>
      </c>
      <c r="M28" s="400">
        <v>27</v>
      </c>
    </row>
    <row r="29" spans="1:13" s="408" customFormat="1" ht="30" customHeight="1">
      <c r="A29" s="656" t="s">
        <v>398</v>
      </c>
      <c r="B29" s="656"/>
      <c r="C29" s="656"/>
      <c r="D29" s="656"/>
      <c r="E29" s="656"/>
      <c r="F29" s="656"/>
      <c r="G29" s="656"/>
      <c r="H29" s="656"/>
      <c r="I29" s="656"/>
      <c r="J29" s="656"/>
      <c r="K29" s="656"/>
      <c r="L29" s="400" t="s">
        <v>385</v>
      </c>
      <c r="M29" s="400">
        <v>28</v>
      </c>
    </row>
    <row r="30" spans="1:13" s="408" customFormat="1" ht="30" customHeight="1">
      <c r="A30" s="656" t="s">
        <v>386</v>
      </c>
      <c r="B30" s="656"/>
      <c r="C30" s="656"/>
      <c r="D30" s="656"/>
      <c r="E30" s="656"/>
      <c r="F30" s="656"/>
      <c r="G30" s="656"/>
      <c r="H30" s="656"/>
      <c r="I30" s="656"/>
      <c r="J30" s="656"/>
      <c r="K30" s="656"/>
      <c r="L30" s="400" t="s">
        <v>387</v>
      </c>
      <c r="M30" s="400">
        <v>29</v>
      </c>
    </row>
    <row r="31" spans="1:13" s="408" customFormat="1" ht="30" customHeight="1">
      <c r="A31" s="656" t="s">
        <v>386</v>
      </c>
      <c r="B31" s="656"/>
      <c r="C31" s="656"/>
      <c r="D31" s="656"/>
      <c r="E31" s="656"/>
      <c r="F31" s="656"/>
      <c r="G31" s="656"/>
      <c r="H31" s="656"/>
      <c r="I31" s="656"/>
      <c r="J31" s="656"/>
      <c r="K31" s="656"/>
      <c r="L31" s="409" t="s">
        <v>469</v>
      </c>
      <c r="M31" s="400">
        <v>30</v>
      </c>
    </row>
    <row r="32" spans="1:13" s="408" customFormat="1" ht="30" customHeight="1">
      <c r="A32" s="656" t="s">
        <v>431</v>
      </c>
      <c r="B32" s="656"/>
      <c r="C32" s="656"/>
      <c r="D32" s="656"/>
      <c r="E32" s="656"/>
      <c r="F32" s="656"/>
      <c r="G32" s="656"/>
      <c r="H32" s="656"/>
      <c r="I32" s="656"/>
      <c r="J32" s="656"/>
      <c r="K32" s="656"/>
      <c r="L32" s="400" t="s">
        <v>388</v>
      </c>
      <c r="M32" s="400">
        <v>31</v>
      </c>
    </row>
    <row r="33" spans="1:13" s="408" customFormat="1" ht="30" customHeight="1">
      <c r="A33" s="656" t="s">
        <v>399</v>
      </c>
      <c r="B33" s="656"/>
      <c r="C33" s="656"/>
      <c r="D33" s="656"/>
      <c r="E33" s="656"/>
      <c r="F33" s="656"/>
      <c r="G33" s="656"/>
      <c r="H33" s="656"/>
      <c r="I33" s="656"/>
      <c r="J33" s="656"/>
      <c r="K33" s="656"/>
      <c r="L33" s="400" t="s">
        <v>389</v>
      </c>
      <c r="M33" s="400">
        <v>32</v>
      </c>
    </row>
    <row r="34" spans="1:13" s="408" customFormat="1" ht="30" customHeight="1">
      <c r="A34" s="657" t="s">
        <v>400</v>
      </c>
      <c r="B34" s="657"/>
      <c r="C34" s="657"/>
      <c r="D34" s="657"/>
      <c r="E34" s="657"/>
      <c r="F34" s="657"/>
      <c r="G34" s="657"/>
      <c r="H34" s="657"/>
      <c r="I34" s="657"/>
      <c r="J34" s="657"/>
      <c r="K34" s="657"/>
      <c r="L34" s="400" t="s">
        <v>390</v>
      </c>
      <c r="M34" s="400">
        <v>33</v>
      </c>
    </row>
    <row r="35" spans="1:13" s="408" customFormat="1" ht="30" customHeight="1">
      <c r="A35" s="656" t="s">
        <v>401</v>
      </c>
      <c r="B35" s="656"/>
      <c r="C35" s="656"/>
      <c r="D35" s="656"/>
      <c r="E35" s="656"/>
      <c r="F35" s="656"/>
      <c r="G35" s="656"/>
      <c r="H35" s="656"/>
      <c r="I35" s="656"/>
      <c r="J35" s="656"/>
      <c r="K35" s="656"/>
      <c r="L35" s="400" t="s">
        <v>391</v>
      </c>
      <c r="M35" s="400">
        <v>34</v>
      </c>
    </row>
    <row r="36" spans="1:13" s="408" customFormat="1" ht="30" customHeight="1">
      <c r="A36" s="656" t="s">
        <v>402</v>
      </c>
      <c r="B36" s="656"/>
      <c r="C36" s="656"/>
      <c r="D36" s="656"/>
      <c r="E36" s="656"/>
      <c r="F36" s="656"/>
      <c r="G36" s="656"/>
      <c r="H36" s="656"/>
      <c r="I36" s="656"/>
      <c r="J36" s="656"/>
      <c r="K36" s="656"/>
      <c r="L36" s="400" t="s">
        <v>392</v>
      </c>
      <c r="M36" s="400">
        <v>35</v>
      </c>
    </row>
    <row r="37" spans="1:13" s="408" customFormat="1" ht="30" customHeight="1">
      <c r="A37" s="656" t="s">
        <v>403</v>
      </c>
      <c r="B37" s="656"/>
      <c r="C37" s="656"/>
      <c r="D37" s="656"/>
      <c r="E37" s="656"/>
      <c r="F37" s="656"/>
      <c r="G37" s="656"/>
      <c r="H37" s="656"/>
      <c r="I37" s="656"/>
      <c r="J37" s="656"/>
      <c r="K37" s="656"/>
      <c r="L37" s="400" t="s">
        <v>393</v>
      </c>
      <c r="M37" s="400">
        <v>36</v>
      </c>
    </row>
    <row r="38" spans="1:13" s="408" customFormat="1" ht="30" customHeight="1">
      <c r="A38" s="656" t="s">
        <v>409</v>
      </c>
      <c r="B38" s="656"/>
      <c r="C38" s="656"/>
      <c r="D38" s="656"/>
      <c r="E38" s="656"/>
      <c r="F38" s="656"/>
      <c r="G38" s="656"/>
      <c r="H38" s="656"/>
      <c r="I38" s="656"/>
      <c r="J38" s="656"/>
      <c r="K38" s="656"/>
      <c r="L38" s="400" t="s">
        <v>394</v>
      </c>
      <c r="M38" s="400">
        <v>37</v>
      </c>
    </row>
    <row r="39" spans="1:13" s="408" customFormat="1" ht="30" customHeight="1">
      <c r="A39" s="656" t="s">
        <v>410</v>
      </c>
      <c r="B39" s="656"/>
      <c r="C39" s="656"/>
      <c r="D39" s="656"/>
      <c r="E39" s="656"/>
      <c r="F39" s="656"/>
      <c r="G39" s="656"/>
      <c r="H39" s="656"/>
      <c r="I39" s="656"/>
      <c r="J39" s="656"/>
      <c r="K39" s="656"/>
      <c r="L39" s="400" t="s">
        <v>395</v>
      </c>
      <c r="M39" s="400">
        <v>38</v>
      </c>
    </row>
    <row r="40" spans="1:13" s="408" customFormat="1" ht="30" customHeight="1">
      <c r="A40" s="656" t="s">
        <v>411</v>
      </c>
      <c r="B40" s="656"/>
      <c r="C40" s="656"/>
      <c r="D40" s="656"/>
      <c r="E40" s="656"/>
      <c r="F40" s="656"/>
      <c r="G40" s="656"/>
      <c r="H40" s="656"/>
      <c r="I40" s="656"/>
      <c r="J40" s="656"/>
      <c r="K40" s="656"/>
      <c r="L40" s="400" t="s">
        <v>396</v>
      </c>
      <c r="M40" s="400">
        <v>39</v>
      </c>
    </row>
    <row r="41" spans="1:13" s="408" customFormat="1" ht="30" customHeight="1">
      <c r="A41" s="656" t="s">
        <v>412</v>
      </c>
      <c r="B41" s="656"/>
      <c r="C41" s="656"/>
      <c r="D41" s="656"/>
      <c r="E41" s="656"/>
      <c r="F41" s="656"/>
      <c r="G41" s="656"/>
      <c r="H41" s="656"/>
      <c r="I41" s="656"/>
      <c r="J41" s="656"/>
      <c r="K41" s="656"/>
      <c r="L41" s="400" t="s">
        <v>413</v>
      </c>
      <c r="M41" s="400">
        <v>40</v>
      </c>
    </row>
    <row r="42" spans="1:13" s="408" customFormat="1" ht="30" customHeight="1">
      <c r="A42" s="656" t="s">
        <v>415</v>
      </c>
      <c r="B42" s="656"/>
      <c r="C42" s="656"/>
      <c r="D42" s="656"/>
      <c r="E42" s="656"/>
      <c r="F42" s="656"/>
      <c r="G42" s="656"/>
      <c r="H42" s="656"/>
      <c r="I42" s="656"/>
      <c r="J42" s="656"/>
      <c r="K42" s="656"/>
      <c r="L42" s="400" t="s">
        <v>414</v>
      </c>
      <c r="M42" s="400">
        <v>41</v>
      </c>
    </row>
    <row r="43" spans="1:13" s="408" customFormat="1" ht="30" customHeight="1">
      <c r="A43" s="656" t="s">
        <v>417</v>
      </c>
      <c r="B43" s="656"/>
      <c r="C43" s="656"/>
      <c r="D43" s="656"/>
      <c r="E43" s="656"/>
      <c r="F43" s="656"/>
      <c r="G43" s="656"/>
      <c r="H43" s="656"/>
      <c r="I43" s="656"/>
      <c r="J43" s="656"/>
      <c r="K43" s="656"/>
      <c r="L43" s="400" t="s">
        <v>416</v>
      </c>
      <c r="M43" s="400">
        <v>42</v>
      </c>
    </row>
    <row r="44" spans="1:13" s="408" customFormat="1" ht="30" customHeight="1">
      <c r="A44" s="656" t="s">
        <v>460</v>
      </c>
      <c r="B44" s="656"/>
      <c r="C44" s="656"/>
      <c r="D44" s="656"/>
      <c r="E44" s="656"/>
      <c r="F44" s="656"/>
      <c r="G44" s="656"/>
      <c r="H44" s="656"/>
      <c r="I44" s="656"/>
      <c r="J44" s="656"/>
      <c r="K44" s="656"/>
      <c r="L44" s="400" t="s">
        <v>419</v>
      </c>
      <c r="M44" s="400">
        <v>43</v>
      </c>
    </row>
    <row r="45" spans="1:13" s="408" customFormat="1" ht="30" customHeight="1">
      <c r="A45" s="656" t="s">
        <v>418</v>
      </c>
      <c r="B45" s="656"/>
      <c r="C45" s="656"/>
      <c r="D45" s="656"/>
      <c r="E45" s="656"/>
      <c r="F45" s="656"/>
      <c r="G45" s="656"/>
      <c r="H45" s="656"/>
      <c r="I45" s="656"/>
      <c r="J45" s="656"/>
      <c r="K45" s="656"/>
      <c r="L45" s="400" t="s">
        <v>461</v>
      </c>
      <c r="M45" s="400">
        <v>44</v>
      </c>
    </row>
    <row r="46" ht="18">
      <c r="M46" s="406"/>
    </row>
    <row r="47" ht="18">
      <c r="M47" s="406"/>
    </row>
    <row r="48" ht="18">
      <c r="M48" s="406"/>
    </row>
    <row r="49" ht="18">
      <c r="M49" s="406"/>
    </row>
    <row r="50" ht="18">
      <c r="M50" s="406"/>
    </row>
  </sheetData>
  <sheetProtection/>
  <mergeCells count="45">
    <mergeCell ref="A1:B1"/>
    <mergeCell ref="A11:K11"/>
    <mergeCell ref="A8:K8"/>
    <mergeCell ref="A4:K4"/>
    <mergeCell ref="A2:K2"/>
    <mergeCell ref="A5:K5"/>
    <mergeCell ref="A6:K6"/>
    <mergeCell ref="A7:K7"/>
    <mergeCell ref="A9:K9"/>
    <mergeCell ref="A10:K10"/>
    <mergeCell ref="A12:K12"/>
    <mergeCell ref="A13:K13"/>
    <mergeCell ref="A15:K15"/>
    <mergeCell ref="A14:K14"/>
    <mergeCell ref="A3:K3"/>
    <mergeCell ref="A16:K16"/>
    <mergeCell ref="A18:K18"/>
    <mergeCell ref="A20:K20"/>
    <mergeCell ref="A21:K21"/>
    <mergeCell ref="A17:K17"/>
    <mergeCell ref="A19:K19"/>
    <mergeCell ref="A27:K27"/>
    <mergeCell ref="A28:K28"/>
    <mergeCell ref="A29:K29"/>
    <mergeCell ref="A30:K30"/>
    <mergeCell ref="A22:K22"/>
    <mergeCell ref="A23:K23"/>
    <mergeCell ref="A25:K25"/>
    <mergeCell ref="A26:K26"/>
    <mergeCell ref="A24:K24"/>
    <mergeCell ref="A35:K35"/>
    <mergeCell ref="A36:K36"/>
    <mergeCell ref="A37:K37"/>
    <mergeCell ref="A38:K38"/>
    <mergeCell ref="A31:K31"/>
    <mergeCell ref="A32:K32"/>
    <mergeCell ref="A33:K33"/>
    <mergeCell ref="A34:K34"/>
    <mergeCell ref="A42:K42"/>
    <mergeCell ref="A43:K43"/>
    <mergeCell ref="A44:K44"/>
    <mergeCell ref="A45:K45"/>
    <mergeCell ref="A39:K39"/>
    <mergeCell ref="A40:K40"/>
    <mergeCell ref="A41:K41"/>
  </mergeCells>
  <printOptions verticalCentered="1"/>
  <pageMargins left="0.1968503937007874" right="0" top="0" bottom="0" header="0" footer="0"/>
  <pageSetup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6">
      <selection activeCell="G15" sqref="G15:G17"/>
    </sheetView>
  </sheetViews>
  <sheetFormatPr defaultColWidth="9.140625" defaultRowHeight="12.75"/>
  <cols>
    <col min="1" max="1" width="3.57421875" style="6" customWidth="1"/>
    <col min="2" max="2" width="32.140625" style="6" customWidth="1"/>
    <col min="3" max="4" width="12.7109375" style="6" customWidth="1"/>
    <col min="5" max="5" width="15.7109375" style="6" customWidth="1"/>
    <col min="6" max="8" width="12.7109375" style="6" customWidth="1"/>
    <col min="9" max="16384" width="9.140625" style="6" customWidth="1"/>
  </cols>
  <sheetData>
    <row r="1" spans="1:9" ht="30" customHeight="1">
      <c r="A1" s="703" t="s">
        <v>572</v>
      </c>
      <c r="B1" s="703"/>
      <c r="C1" s="703"/>
      <c r="D1" s="703"/>
      <c r="E1" s="703"/>
      <c r="F1" s="703"/>
      <c r="G1" s="703"/>
      <c r="H1" s="703"/>
      <c r="I1" s="703"/>
    </row>
    <row r="2" spans="1:9" s="45" customFormat="1" ht="15.75" customHeight="1">
      <c r="A2" s="689" t="s">
        <v>52</v>
      </c>
      <c r="B2" s="689"/>
      <c r="C2" s="689"/>
      <c r="D2" s="689"/>
      <c r="E2" s="689"/>
      <c r="F2" s="689"/>
      <c r="G2" s="689"/>
      <c r="H2" s="689"/>
      <c r="I2" s="689"/>
    </row>
    <row r="3" spans="1:9" s="45" customFormat="1" ht="15.75" customHeight="1">
      <c r="A3" s="111"/>
      <c r="B3" s="111"/>
      <c r="C3" s="111"/>
      <c r="D3" s="111"/>
      <c r="E3" s="111"/>
      <c r="F3" s="111"/>
      <c r="G3" s="111"/>
      <c r="H3" s="111"/>
      <c r="I3" s="111"/>
    </row>
    <row r="4" spans="1:8" s="45" customFormat="1" ht="14.25" customHeight="1" thickBot="1">
      <c r="A4" s="702"/>
      <c r="B4" s="702"/>
      <c r="C4" s="702"/>
      <c r="D4" s="702"/>
      <c r="E4" s="702"/>
      <c r="F4" s="702"/>
      <c r="G4" s="702"/>
      <c r="H4" s="24" t="s">
        <v>70</v>
      </c>
    </row>
    <row r="5" spans="1:8" ht="39.75" customHeight="1">
      <c r="A5" s="710" t="s">
        <v>56</v>
      </c>
      <c r="B5" s="685" t="s">
        <v>50</v>
      </c>
      <c r="C5" s="687" t="s">
        <v>54</v>
      </c>
      <c r="D5" s="687" t="s">
        <v>558</v>
      </c>
      <c r="E5" s="687" t="s">
        <v>559</v>
      </c>
      <c r="F5" s="687" t="s">
        <v>180</v>
      </c>
      <c r="G5" s="687" t="s">
        <v>53</v>
      </c>
      <c r="H5" s="706" t="s">
        <v>561</v>
      </c>
    </row>
    <row r="6" spans="1:8" ht="39.75" customHeight="1" thickBot="1">
      <c r="A6" s="711"/>
      <c r="B6" s="686"/>
      <c r="C6" s="668"/>
      <c r="D6" s="668"/>
      <c r="E6" s="668"/>
      <c r="F6" s="722"/>
      <c r="G6" s="668"/>
      <c r="H6" s="673"/>
    </row>
    <row r="7" spans="1:8" s="35" customFormat="1" ht="11.25" customHeight="1" thickBot="1" thickTop="1">
      <c r="A7" s="34">
        <v>0</v>
      </c>
      <c r="B7" s="6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31">
        <v>7</v>
      </c>
    </row>
    <row r="8" spans="1:8" ht="24.75" customHeight="1" thickTop="1">
      <c r="A8" s="44">
        <v>1</v>
      </c>
      <c r="B8" s="65" t="s">
        <v>555</v>
      </c>
      <c r="C8" s="219">
        <f>'педијатрија леталитет'!E7</f>
        <v>0</v>
      </c>
      <c r="D8" s="220">
        <v>0</v>
      </c>
      <c r="E8" s="219">
        <v>0</v>
      </c>
      <c r="F8" s="219">
        <v>0</v>
      </c>
      <c r="G8" s="85"/>
      <c r="H8" s="225">
        <v>0</v>
      </c>
    </row>
    <row r="9" spans="1:8" ht="24.75" customHeight="1">
      <c r="A9" s="44">
        <v>2</v>
      </c>
      <c r="B9" s="451" t="s">
        <v>291</v>
      </c>
      <c r="C9" s="219">
        <f>'педијатрија леталитет'!E8</f>
        <v>0</v>
      </c>
      <c r="D9" s="220">
        <v>0</v>
      </c>
      <c r="E9" s="219">
        <v>0</v>
      </c>
      <c r="F9" s="219">
        <v>0</v>
      </c>
      <c r="G9" s="85"/>
      <c r="H9" s="225">
        <v>0</v>
      </c>
    </row>
    <row r="10" spans="1:8" ht="24.75" customHeight="1">
      <c r="A10" s="44">
        <v>3</v>
      </c>
      <c r="B10" s="451" t="s">
        <v>527</v>
      </c>
      <c r="C10" s="219">
        <f>'педијатрија леталитет'!E9</f>
        <v>0</v>
      </c>
      <c r="D10" s="220">
        <v>0</v>
      </c>
      <c r="E10" s="219">
        <v>0</v>
      </c>
      <c r="F10" s="219">
        <v>0</v>
      </c>
      <c r="G10" s="85"/>
      <c r="H10" s="225">
        <v>0</v>
      </c>
    </row>
    <row r="11" spans="1:8" ht="24.75" customHeight="1">
      <c r="A11" s="44">
        <v>4</v>
      </c>
      <c r="B11" s="452" t="s">
        <v>530</v>
      </c>
      <c r="C11" s="219">
        <f>'педијатрија леталитет'!E10</f>
        <v>44</v>
      </c>
      <c r="D11" s="220">
        <v>15</v>
      </c>
      <c r="E11" s="219">
        <v>15</v>
      </c>
      <c r="F11" s="219">
        <v>15</v>
      </c>
      <c r="G11" s="85">
        <f aca="true" t="shared" si="0" ref="G11:G18">E11/F11*100</f>
        <v>100</v>
      </c>
      <c r="H11" s="225">
        <f>D11/C11*100</f>
        <v>34.090909090909086</v>
      </c>
    </row>
    <row r="12" spans="1:8" ht="24.75" customHeight="1">
      <c r="A12" s="44">
        <v>5</v>
      </c>
      <c r="B12" s="452" t="s">
        <v>548</v>
      </c>
      <c r="C12" s="219">
        <f>'педијатрија леталитет'!E11</f>
        <v>55</v>
      </c>
      <c r="D12" s="220">
        <v>20</v>
      </c>
      <c r="E12" s="219">
        <v>20</v>
      </c>
      <c r="F12" s="219">
        <v>20</v>
      </c>
      <c r="G12" s="85">
        <f t="shared" si="0"/>
        <v>100</v>
      </c>
      <c r="H12" s="225">
        <f>D12/C12*100</f>
        <v>36.36363636363637</v>
      </c>
    </row>
    <row r="13" spans="1:8" ht="24.75" customHeight="1">
      <c r="A13" s="44">
        <v>6</v>
      </c>
      <c r="B13" s="452" t="s">
        <v>549</v>
      </c>
      <c r="C13" s="219">
        <f>'педијатрија леталитет'!E12</f>
        <v>0</v>
      </c>
      <c r="D13" s="220">
        <v>0</v>
      </c>
      <c r="E13" s="219">
        <v>0</v>
      </c>
      <c r="F13" s="219">
        <v>0</v>
      </c>
      <c r="G13" s="85"/>
      <c r="H13" s="225">
        <v>0</v>
      </c>
    </row>
    <row r="14" spans="1:8" ht="24.75" customHeight="1">
      <c r="A14" s="44">
        <v>7</v>
      </c>
      <c r="B14" s="452" t="s">
        <v>534</v>
      </c>
      <c r="C14" s="219">
        <v>90</v>
      </c>
      <c r="D14" s="220">
        <v>90</v>
      </c>
      <c r="E14" s="219">
        <v>87</v>
      </c>
      <c r="F14" s="219">
        <v>87</v>
      </c>
      <c r="G14" s="85">
        <f t="shared" si="0"/>
        <v>100</v>
      </c>
      <c r="H14" s="225">
        <f>D14/C14*100</f>
        <v>100</v>
      </c>
    </row>
    <row r="15" spans="1:8" ht="24.75" customHeight="1">
      <c r="A15" s="44">
        <v>8</v>
      </c>
      <c r="B15" s="452" t="s">
        <v>563</v>
      </c>
      <c r="C15" s="219">
        <f>'педијатрија леталитет'!E14</f>
        <v>0</v>
      </c>
      <c r="D15" s="220">
        <v>0</v>
      </c>
      <c r="E15" s="219">
        <v>0</v>
      </c>
      <c r="F15" s="219">
        <v>0</v>
      </c>
      <c r="G15" s="85"/>
      <c r="H15" s="225">
        <v>0</v>
      </c>
    </row>
    <row r="16" spans="1:8" ht="26.25" customHeight="1">
      <c r="A16" s="44">
        <v>9</v>
      </c>
      <c r="B16" s="452" t="s">
        <v>556</v>
      </c>
      <c r="C16" s="219">
        <v>1</v>
      </c>
      <c r="D16" s="220">
        <v>0</v>
      </c>
      <c r="E16" s="219">
        <v>0</v>
      </c>
      <c r="F16" s="219">
        <v>0</v>
      </c>
      <c r="G16" s="85"/>
      <c r="H16" s="225">
        <v>0</v>
      </c>
    </row>
    <row r="17" spans="1:8" ht="26.25" customHeight="1" thickBot="1">
      <c r="A17" s="44">
        <v>10</v>
      </c>
      <c r="B17" s="453" t="s">
        <v>3</v>
      </c>
      <c r="C17" s="219">
        <f>'педијатрија леталитет'!E16</f>
        <v>0</v>
      </c>
      <c r="D17" s="228">
        <v>0</v>
      </c>
      <c r="E17" s="221">
        <v>0</v>
      </c>
      <c r="F17" s="221">
        <v>0</v>
      </c>
      <c r="G17" s="85"/>
      <c r="H17" s="225">
        <v>0</v>
      </c>
    </row>
    <row r="18" spans="1:8" ht="28.5" customHeight="1" thickBot="1" thickTop="1">
      <c r="A18" s="670" t="s">
        <v>525</v>
      </c>
      <c r="B18" s="671"/>
      <c r="C18" s="78">
        <f>SUM(C8:C16)</f>
        <v>190</v>
      </c>
      <c r="D18" s="78">
        <f>SUM(D8:D16)</f>
        <v>125</v>
      </c>
      <c r="E18" s="78">
        <f>SUM(E8:E16)</f>
        <v>122</v>
      </c>
      <c r="F18" s="78">
        <f>SUM(F8:F16)</f>
        <v>122</v>
      </c>
      <c r="G18" s="76">
        <f t="shared" si="0"/>
        <v>100</v>
      </c>
      <c r="H18" s="77">
        <f>D18/C18*100</f>
        <v>65.78947368421053</v>
      </c>
    </row>
    <row r="19" spans="1:10" s="33" customFormat="1" ht="15" customHeight="1">
      <c r="A19" s="721" t="s">
        <v>8</v>
      </c>
      <c r="B19" s="721"/>
      <c r="C19" s="721"/>
      <c r="D19" s="721"/>
      <c r="E19" s="721"/>
      <c r="F19" s="721"/>
      <c r="G19" s="721"/>
      <c r="H19" s="721"/>
      <c r="I19" s="721"/>
      <c r="J19" s="112"/>
    </row>
    <row r="20" spans="1:9" ht="15" customHeight="1">
      <c r="A20" s="713" t="s">
        <v>49</v>
      </c>
      <c r="B20" s="713"/>
      <c r="C20" s="713"/>
      <c r="D20" s="713"/>
      <c r="E20" s="713"/>
      <c r="F20" s="713"/>
      <c r="G20" s="713"/>
      <c r="H20" s="713"/>
      <c r="I20" s="713"/>
    </row>
    <row r="21" spans="1:9" ht="15.75" customHeight="1">
      <c r="A21" s="661" t="s">
        <v>317</v>
      </c>
      <c r="B21" s="661"/>
      <c r="C21" s="661"/>
      <c r="D21" s="661"/>
      <c r="E21" s="661"/>
      <c r="F21" s="661"/>
      <c r="G21" s="661"/>
      <c r="H21" s="661"/>
      <c r="I21" s="661"/>
    </row>
  </sheetData>
  <sheetProtection/>
  <mergeCells count="15">
    <mergeCell ref="D5:D6"/>
    <mergeCell ref="E5:E6"/>
    <mergeCell ref="G5:G6"/>
    <mergeCell ref="C5:C6"/>
    <mergeCell ref="A21:I21"/>
    <mergeCell ref="A1:I1"/>
    <mergeCell ref="A2:I2"/>
    <mergeCell ref="A20:I20"/>
    <mergeCell ref="A19:I19"/>
    <mergeCell ref="F5:F6"/>
    <mergeCell ref="A18:B18"/>
    <mergeCell ref="A4:G4"/>
    <mergeCell ref="A5:A6"/>
    <mergeCell ref="H5:H6"/>
    <mergeCell ref="B5:B6"/>
  </mergeCell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0">
      <selection activeCell="H16" sqref="H16"/>
    </sheetView>
  </sheetViews>
  <sheetFormatPr defaultColWidth="9.140625" defaultRowHeight="12.75"/>
  <cols>
    <col min="1" max="1" width="3.7109375" style="6" customWidth="1"/>
    <col min="2" max="2" width="36.421875" style="6" customWidth="1"/>
    <col min="3" max="6" width="11.7109375" style="6" customWidth="1"/>
    <col min="7" max="7" width="14.57421875" style="6" customWidth="1"/>
    <col min="8" max="8" width="15.140625" style="6" customWidth="1"/>
    <col min="9" max="10" width="11.7109375" style="6" customWidth="1"/>
    <col min="11" max="16384" width="9.140625" style="6" customWidth="1"/>
  </cols>
  <sheetData>
    <row r="1" spans="1:10" s="5" customFormat="1" ht="32.25" customHeight="1">
      <c r="A1" s="703" t="s">
        <v>574</v>
      </c>
      <c r="B1" s="723"/>
      <c r="C1" s="723"/>
      <c r="D1" s="723"/>
      <c r="E1" s="723"/>
      <c r="F1" s="723"/>
      <c r="G1" s="723"/>
      <c r="H1" s="724"/>
      <c r="I1" s="724"/>
      <c r="J1" s="724"/>
    </row>
    <row r="2" spans="1:10" s="210" customFormat="1" ht="15" customHeight="1">
      <c r="A2" s="725" t="s">
        <v>99</v>
      </c>
      <c r="B2" s="725"/>
      <c r="C2" s="725"/>
      <c r="D2" s="725"/>
      <c r="E2" s="725"/>
      <c r="F2" s="725"/>
      <c r="G2" s="725"/>
      <c r="H2" s="725"/>
      <c r="I2" s="725"/>
      <c r="J2" s="725"/>
    </row>
    <row r="3" spans="1:10" s="45" customFormat="1" ht="12" customHeight="1" thickBot="1">
      <c r="A3" s="714"/>
      <c r="B3" s="714"/>
      <c r="C3" s="714"/>
      <c r="D3" s="714"/>
      <c r="E3" s="714"/>
      <c r="F3" s="714"/>
      <c r="G3" s="715"/>
      <c r="H3" s="714"/>
      <c r="I3" s="714"/>
      <c r="J3" s="24" t="s">
        <v>75</v>
      </c>
    </row>
    <row r="4" spans="1:10" ht="35.25" customHeight="1">
      <c r="A4" s="710" t="s">
        <v>51</v>
      </c>
      <c r="B4" s="685" t="s">
        <v>50</v>
      </c>
      <c r="C4" s="687" t="s">
        <v>189</v>
      </c>
      <c r="D4" s="687" t="s">
        <v>538</v>
      </c>
      <c r="E4" s="687" t="s">
        <v>7</v>
      </c>
      <c r="F4" s="687" t="s">
        <v>190</v>
      </c>
      <c r="G4" s="685" t="s">
        <v>267</v>
      </c>
      <c r="H4" s="687" t="s">
        <v>191</v>
      </c>
      <c r="I4" s="687" t="s">
        <v>540</v>
      </c>
      <c r="J4" s="706" t="s">
        <v>188</v>
      </c>
    </row>
    <row r="5" spans="1:10" ht="69" customHeight="1" thickBot="1">
      <c r="A5" s="711"/>
      <c r="B5" s="686"/>
      <c r="C5" s="704"/>
      <c r="D5" s="704"/>
      <c r="E5" s="716"/>
      <c r="F5" s="716"/>
      <c r="G5" s="717"/>
      <c r="H5" s="704"/>
      <c r="I5" s="704"/>
      <c r="J5" s="707"/>
    </row>
    <row r="6" spans="1:10" s="35" customFormat="1" ht="9.75" customHeight="1" thickBot="1" thickTop="1">
      <c r="A6" s="34">
        <v>0</v>
      </c>
      <c r="B6" s="6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1">
        <v>9</v>
      </c>
    </row>
    <row r="7" spans="1:10" ht="21.75" customHeight="1" thickTop="1">
      <c r="A7" s="459">
        <v>1</v>
      </c>
      <c r="B7" s="65" t="s">
        <v>555</v>
      </c>
      <c r="C7" s="165">
        <v>2127</v>
      </c>
      <c r="D7" s="163">
        <v>10818</v>
      </c>
      <c r="E7" s="255">
        <v>22</v>
      </c>
      <c r="F7" s="163">
        <v>526</v>
      </c>
      <c r="G7" s="165">
        <v>0</v>
      </c>
      <c r="H7" s="84">
        <f>G7/F7*100</f>
        <v>0</v>
      </c>
      <c r="I7" s="84">
        <f>D7/C7</f>
        <v>5.086036671368124</v>
      </c>
      <c r="J7" s="256">
        <f>E7*365/D7</f>
        <v>0.7422813828803846</v>
      </c>
    </row>
    <row r="8" spans="1:10" ht="21.75" customHeight="1">
      <c r="A8" s="459">
        <v>2</v>
      </c>
      <c r="B8" s="66" t="s">
        <v>526</v>
      </c>
      <c r="C8" s="160">
        <v>1662</v>
      </c>
      <c r="D8" s="160">
        <v>8897</v>
      </c>
      <c r="E8" s="231">
        <v>18</v>
      </c>
      <c r="F8" s="160">
        <v>80</v>
      </c>
      <c r="G8" s="160">
        <v>11</v>
      </c>
      <c r="H8" s="243">
        <f aca="true" t="shared" si="0" ref="H8:H17">G8/F8*100</f>
        <v>13.750000000000002</v>
      </c>
      <c r="I8" s="243">
        <f aca="true" t="shared" si="1" ref="I8:I17">D8/C8</f>
        <v>5.353188929001203</v>
      </c>
      <c r="J8" s="250">
        <f>E8*365/D8</f>
        <v>0.7384511633134765</v>
      </c>
    </row>
    <row r="9" spans="1:10" ht="21.75" customHeight="1">
      <c r="A9" s="459">
        <v>3</v>
      </c>
      <c r="B9" s="66" t="s">
        <v>527</v>
      </c>
      <c r="C9" s="160">
        <v>1384</v>
      </c>
      <c r="D9" s="160">
        <v>6687</v>
      </c>
      <c r="E9" s="231">
        <v>17</v>
      </c>
      <c r="F9" s="160">
        <v>0</v>
      </c>
      <c r="G9" s="160">
        <v>0</v>
      </c>
      <c r="H9" s="243"/>
      <c r="I9" s="243">
        <f t="shared" si="1"/>
        <v>4.831647398843931</v>
      </c>
      <c r="J9" s="250">
        <f aca="true" t="shared" si="2" ref="J9:J16">E9*365/D9</f>
        <v>0.9279198444743533</v>
      </c>
    </row>
    <row r="10" spans="1:10" ht="21.75" customHeight="1">
      <c r="A10" s="459">
        <v>4</v>
      </c>
      <c r="B10" s="65" t="s">
        <v>530</v>
      </c>
      <c r="C10" s="160">
        <v>6218</v>
      </c>
      <c r="D10" s="160">
        <v>39857</v>
      </c>
      <c r="E10" s="231">
        <v>115</v>
      </c>
      <c r="F10" s="160">
        <v>254</v>
      </c>
      <c r="G10" s="160">
        <v>14</v>
      </c>
      <c r="H10" s="243">
        <f t="shared" si="0"/>
        <v>5.511811023622047</v>
      </c>
      <c r="I10" s="243">
        <f t="shared" si="1"/>
        <v>6.409938887101962</v>
      </c>
      <c r="J10" s="250">
        <f t="shared" si="2"/>
        <v>1.0531399754120983</v>
      </c>
    </row>
    <row r="11" spans="1:10" ht="28.5" customHeight="1">
      <c r="A11" s="459">
        <v>5</v>
      </c>
      <c r="B11" s="65" t="s">
        <v>548</v>
      </c>
      <c r="C11" s="160">
        <v>8442</v>
      </c>
      <c r="D11" s="160">
        <v>49247</v>
      </c>
      <c r="E11" s="231">
        <v>140</v>
      </c>
      <c r="F11" s="160">
        <v>812</v>
      </c>
      <c r="G11" s="160">
        <v>0</v>
      </c>
      <c r="H11" s="243">
        <f t="shared" si="0"/>
        <v>0</v>
      </c>
      <c r="I11" s="243">
        <f t="shared" si="1"/>
        <v>5.833570244018005</v>
      </c>
      <c r="J11" s="250">
        <f t="shared" si="2"/>
        <v>1.0376266574613682</v>
      </c>
    </row>
    <row r="12" spans="1:10" ht="26.25" customHeight="1">
      <c r="A12" s="459">
        <v>6</v>
      </c>
      <c r="B12" s="65" t="s">
        <v>549</v>
      </c>
      <c r="C12" s="160">
        <v>691</v>
      </c>
      <c r="D12" s="160">
        <v>7447</v>
      </c>
      <c r="E12" s="231">
        <v>19</v>
      </c>
      <c r="F12" s="160">
        <v>0</v>
      </c>
      <c r="G12" s="160">
        <v>0</v>
      </c>
      <c r="H12" s="243"/>
      <c r="I12" s="243">
        <f t="shared" si="1"/>
        <v>10.777134587554269</v>
      </c>
      <c r="J12" s="250">
        <f t="shared" si="2"/>
        <v>0.9312474822076003</v>
      </c>
    </row>
    <row r="13" spans="1:10" ht="21.75" customHeight="1">
      <c r="A13" s="459">
        <v>7</v>
      </c>
      <c r="B13" s="65" t="s">
        <v>556</v>
      </c>
      <c r="C13" s="160">
        <v>816</v>
      </c>
      <c r="D13" s="160">
        <v>4909</v>
      </c>
      <c r="E13" s="231">
        <v>16</v>
      </c>
      <c r="F13" s="160">
        <v>120</v>
      </c>
      <c r="G13" s="160">
        <v>0</v>
      </c>
      <c r="H13" s="243">
        <f t="shared" si="0"/>
        <v>0</v>
      </c>
      <c r="I13" s="243">
        <f t="shared" si="1"/>
        <v>6.015931372549019</v>
      </c>
      <c r="J13" s="250">
        <f t="shared" si="2"/>
        <v>1.18965166021593</v>
      </c>
    </row>
    <row r="14" spans="1:10" ht="28.5" customHeight="1">
      <c r="A14" s="459">
        <v>8</v>
      </c>
      <c r="B14" s="65" t="s">
        <v>3</v>
      </c>
      <c r="C14" s="160">
        <v>610</v>
      </c>
      <c r="D14" s="160">
        <v>7957</v>
      </c>
      <c r="E14" s="231">
        <v>6</v>
      </c>
      <c r="F14" s="160">
        <v>0</v>
      </c>
      <c r="G14" s="160">
        <v>0</v>
      </c>
      <c r="H14" s="243"/>
      <c r="I14" s="243">
        <f t="shared" si="1"/>
        <v>13.044262295081968</v>
      </c>
      <c r="J14" s="250">
        <f t="shared" si="2"/>
        <v>0.27522935779816515</v>
      </c>
    </row>
    <row r="15" spans="1:10" ht="21.75" customHeight="1">
      <c r="A15" s="459">
        <v>9</v>
      </c>
      <c r="B15" s="65" t="s">
        <v>534</v>
      </c>
      <c r="C15" s="160">
        <v>714</v>
      </c>
      <c r="D15" s="160">
        <v>35803</v>
      </c>
      <c r="E15" s="231">
        <v>141</v>
      </c>
      <c r="F15" s="160">
        <v>528</v>
      </c>
      <c r="G15" s="160">
        <v>30</v>
      </c>
      <c r="H15" s="243">
        <f t="shared" si="0"/>
        <v>5.681818181818182</v>
      </c>
      <c r="I15" s="243">
        <f t="shared" si="1"/>
        <v>50.14425770308123</v>
      </c>
      <c r="J15" s="250">
        <f t="shared" si="2"/>
        <v>1.4374493757506355</v>
      </c>
    </row>
    <row r="16" spans="1:10" ht="30.75" customHeight="1" thickBot="1">
      <c r="A16" s="459">
        <v>10</v>
      </c>
      <c r="B16" s="65" t="s">
        <v>0</v>
      </c>
      <c r="C16" s="160">
        <v>243</v>
      </c>
      <c r="D16" s="248">
        <v>23163</v>
      </c>
      <c r="E16" s="231">
        <v>30</v>
      </c>
      <c r="F16" s="248">
        <v>0</v>
      </c>
      <c r="G16" s="160">
        <v>0</v>
      </c>
      <c r="H16" s="243"/>
      <c r="I16" s="241">
        <f t="shared" si="1"/>
        <v>95.32098765432099</v>
      </c>
      <c r="J16" s="250">
        <f t="shared" si="2"/>
        <v>0.47273669213832403</v>
      </c>
    </row>
    <row r="17" spans="1:10" ht="27.75" customHeight="1" thickBot="1" thickTop="1">
      <c r="A17" s="708" t="s">
        <v>525</v>
      </c>
      <c r="B17" s="727"/>
      <c r="C17" s="634">
        <f>SUM(C7:C16)</f>
        <v>22907</v>
      </c>
      <c r="D17" s="634">
        <f>SUM(D7:D16)</f>
        <v>194785</v>
      </c>
      <c r="E17" s="635">
        <f>SUM(E7:E16)</f>
        <v>524</v>
      </c>
      <c r="F17" s="634">
        <f>SUM(F7:F16)</f>
        <v>2320</v>
      </c>
      <c r="G17" s="634">
        <f>SUM(G7:G16)</f>
        <v>55</v>
      </c>
      <c r="H17" s="632">
        <f t="shared" si="0"/>
        <v>2.3706896551724137</v>
      </c>
      <c r="I17" s="632">
        <f t="shared" si="1"/>
        <v>8.503295935740168</v>
      </c>
      <c r="J17" s="633">
        <f>E17*365/D17</f>
        <v>0.9819031239571836</v>
      </c>
    </row>
    <row r="18" spans="1:10" s="13" customFormat="1" ht="15" customHeight="1">
      <c r="A18" s="674" t="s">
        <v>308</v>
      </c>
      <c r="B18" s="674"/>
      <c r="C18" s="674"/>
      <c r="D18" s="674"/>
      <c r="E18" s="674"/>
      <c r="F18" s="674"/>
      <c r="G18" s="674"/>
      <c r="H18" s="726"/>
      <c r="I18" s="726"/>
      <c r="J18" s="726"/>
    </row>
    <row r="19" s="13" customFormat="1" ht="15" customHeight="1">
      <c r="A19" s="13" t="s">
        <v>49</v>
      </c>
    </row>
    <row r="20" spans="1:10" ht="15" customHeight="1">
      <c r="A20" s="718" t="s">
        <v>318</v>
      </c>
      <c r="B20" s="718"/>
      <c r="C20" s="718"/>
      <c r="D20" s="718"/>
      <c r="E20" s="718"/>
      <c r="F20" s="718"/>
      <c r="G20" s="718"/>
      <c r="H20" s="718"/>
      <c r="I20" s="718"/>
      <c r="J20" s="718"/>
    </row>
    <row r="21" spans="1:10" ht="90" customHeight="1">
      <c r="A21" s="211"/>
      <c r="B21" s="212"/>
      <c r="C21" s="212"/>
      <c r="D21" s="212"/>
      <c r="E21" s="212"/>
      <c r="F21" s="212"/>
      <c r="G21" s="212"/>
      <c r="H21" s="212"/>
      <c r="I21" s="212"/>
      <c r="J21" s="212"/>
    </row>
  </sheetData>
  <sheetProtection/>
  <mergeCells count="16">
    <mergeCell ref="A20:J20"/>
    <mergeCell ref="A18:J18"/>
    <mergeCell ref="G4:G5"/>
    <mergeCell ref="H4:H5"/>
    <mergeCell ref="I4:I5"/>
    <mergeCell ref="J4:J5"/>
    <mergeCell ref="A17:B17"/>
    <mergeCell ref="A1:J1"/>
    <mergeCell ref="A4:A5"/>
    <mergeCell ref="B4:B5"/>
    <mergeCell ref="C4:C5"/>
    <mergeCell ref="D4:D5"/>
    <mergeCell ref="E4:E5"/>
    <mergeCell ref="F4:F5"/>
    <mergeCell ref="A3:I3"/>
    <mergeCell ref="A2:J2"/>
  </mergeCells>
  <printOptions verticalCentered="1"/>
  <pageMargins left="0.5511811023622047" right="0.15748031496062992" top="0.5905511811023623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3">
      <selection activeCell="Q15" sqref="Q15"/>
    </sheetView>
  </sheetViews>
  <sheetFormatPr defaultColWidth="9.140625" defaultRowHeight="12.75"/>
  <cols>
    <col min="1" max="1" width="3.7109375" style="6" customWidth="1"/>
    <col min="2" max="2" width="26.00390625" style="6" customWidth="1"/>
    <col min="3" max="7" width="15.7109375" style="6" customWidth="1"/>
    <col min="8" max="16384" width="9.140625" style="6" customWidth="1"/>
  </cols>
  <sheetData>
    <row r="1" spans="1:7" ht="30" customHeight="1">
      <c r="A1" s="662" t="s">
        <v>575</v>
      </c>
      <c r="B1" s="662"/>
      <c r="C1" s="662"/>
      <c r="D1" s="662"/>
      <c r="E1" s="662"/>
      <c r="F1" s="662"/>
      <c r="G1" s="662"/>
    </row>
    <row r="2" spans="1:7" s="45" customFormat="1" ht="15" customHeight="1">
      <c r="A2" s="728" t="s">
        <v>6</v>
      </c>
      <c r="B2" s="729"/>
      <c r="C2" s="729"/>
      <c r="D2" s="729"/>
      <c r="E2" s="729"/>
      <c r="F2" s="729"/>
      <c r="G2" s="729"/>
    </row>
    <row r="3" spans="1:7" s="45" customFormat="1" ht="14.25" customHeight="1" thickBot="1">
      <c r="A3" s="26"/>
      <c r="B3" s="46"/>
      <c r="C3" s="46"/>
      <c r="D3" s="46"/>
      <c r="E3" s="46"/>
      <c r="F3" s="46"/>
      <c r="G3" s="24" t="s">
        <v>65</v>
      </c>
    </row>
    <row r="4" spans="1:7" ht="45" customHeight="1">
      <c r="A4" s="663" t="s">
        <v>56</v>
      </c>
      <c r="B4" s="730" t="s">
        <v>50</v>
      </c>
      <c r="C4" s="667" t="s">
        <v>533</v>
      </c>
      <c r="D4" s="667" t="s">
        <v>542</v>
      </c>
      <c r="E4" s="667" t="s">
        <v>101</v>
      </c>
      <c r="F4" s="667" t="s">
        <v>313</v>
      </c>
      <c r="G4" s="672" t="s">
        <v>544</v>
      </c>
    </row>
    <row r="5" spans="1:7" ht="45" customHeight="1" thickBot="1">
      <c r="A5" s="664"/>
      <c r="B5" s="731"/>
      <c r="C5" s="668"/>
      <c r="D5" s="668"/>
      <c r="E5" s="668"/>
      <c r="F5" s="668"/>
      <c r="G5" s="673"/>
    </row>
    <row r="6" spans="1:7" s="35" customFormat="1" ht="9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31">
        <v>6</v>
      </c>
    </row>
    <row r="7" spans="1:7" ht="30" customHeight="1" thickTop="1">
      <c r="A7" s="8">
        <v>1</v>
      </c>
      <c r="B7" s="478" t="s">
        <v>554</v>
      </c>
      <c r="C7" s="220">
        <v>15611</v>
      </c>
      <c r="D7" s="220">
        <v>0</v>
      </c>
      <c r="E7" s="219">
        <v>11</v>
      </c>
      <c r="F7" s="84">
        <f aca="true" t="shared" si="0" ref="F7:F13">E7/C7*100</f>
        <v>0.07046313496893217</v>
      </c>
      <c r="G7" s="222">
        <f aca="true" t="shared" si="1" ref="G7:G13">D7/E7*100</f>
        <v>0</v>
      </c>
    </row>
    <row r="8" spans="1:7" ht="30" customHeight="1">
      <c r="A8" s="9">
        <v>2</v>
      </c>
      <c r="B8" s="479" t="s">
        <v>555</v>
      </c>
      <c r="C8" s="220">
        <v>3122</v>
      </c>
      <c r="D8" s="220">
        <v>0</v>
      </c>
      <c r="E8" s="219">
        <v>0</v>
      </c>
      <c r="F8" s="85">
        <f t="shared" si="0"/>
        <v>0</v>
      </c>
      <c r="G8" s="225">
        <v>0</v>
      </c>
    </row>
    <row r="9" spans="1:7" ht="30" customHeight="1">
      <c r="A9" s="9">
        <v>3</v>
      </c>
      <c r="B9" s="480" t="s">
        <v>526</v>
      </c>
      <c r="C9" s="220">
        <v>4512</v>
      </c>
      <c r="D9" s="220">
        <v>0</v>
      </c>
      <c r="E9" s="219">
        <v>0</v>
      </c>
      <c r="F9" s="85">
        <f t="shared" si="0"/>
        <v>0</v>
      </c>
      <c r="G9" s="225">
        <v>0</v>
      </c>
    </row>
    <row r="10" spans="1:7" ht="30" customHeight="1">
      <c r="A10" s="9">
        <v>4</v>
      </c>
      <c r="B10" s="480" t="s">
        <v>527</v>
      </c>
      <c r="C10" s="219">
        <v>2983</v>
      </c>
      <c r="D10" s="219">
        <v>0</v>
      </c>
      <c r="E10" s="219">
        <v>1</v>
      </c>
      <c r="F10" s="85">
        <f t="shared" si="0"/>
        <v>0.03352329869259135</v>
      </c>
      <c r="G10" s="225">
        <f t="shared" si="1"/>
        <v>0</v>
      </c>
    </row>
    <row r="11" spans="1:7" ht="30" customHeight="1">
      <c r="A11" s="9">
        <v>5</v>
      </c>
      <c r="B11" s="480" t="s">
        <v>529</v>
      </c>
      <c r="C11" s="220">
        <v>14775</v>
      </c>
      <c r="D11" s="220">
        <v>1</v>
      </c>
      <c r="E11" s="219">
        <v>4</v>
      </c>
      <c r="F11" s="85">
        <f t="shared" si="0"/>
        <v>0.027072758037225045</v>
      </c>
      <c r="G11" s="225">
        <f t="shared" si="1"/>
        <v>25</v>
      </c>
    </row>
    <row r="12" spans="1:7" ht="25.5" thickBot="1">
      <c r="A12" s="9">
        <v>6</v>
      </c>
      <c r="B12" s="479" t="s">
        <v>548</v>
      </c>
      <c r="C12" s="253">
        <v>3666</v>
      </c>
      <c r="D12" s="253">
        <v>0</v>
      </c>
      <c r="E12" s="257">
        <v>0</v>
      </c>
      <c r="F12" s="86">
        <f t="shared" si="0"/>
        <v>0</v>
      </c>
      <c r="G12" s="251">
        <v>0</v>
      </c>
    </row>
    <row r="13" spans="1:7" ht="39.75" customHeight="1" thickBot="1" thickTop="1">
      <c r="A13" s="670" t="s">
        <v>525</v>
      </c>
      <c r="B13" s="671"/>
      <c r="C13" s="78">
        <f>SUM(C7:C12)</f>
        <v>44669</v>
      </c>
      <c r="D13" s="78">
        <f>SUM(D7:D12)</f>
        <v>1</v>
      </c>
      <c r="E13" s="78">
        <f>SUM(E7:E12)</f>
        <v>16</v>
      </c>
      <c r="F13" s="80">
        <f t="shared" si="0"/>
        <v>0.035819024379323466</v>
      </c>
      <c r="G13" s="79">
        <f t="shared" si="1"/>
        <v>6.25</v>
      </c>
    </row>
    <row r="14" spans="1:7" ht="24.75" customHeight="1">
      <c r="A14" s="115"/>
      <c r="B14" s="115"/>
      <c r="C14" s="36"/>
      <c r="D14" s="36"/>
      <c r="E14" s="36"/>
      <c r="F14" s="116"/>
      <c r="G14" s="116"/>
    </row>
    <row r="15" spans="1:7" ht="26.25" customHeight="1">
      <c r="A15" s="661" t="s">
        <v>321</v>
      </c>
      <c r="B15" s="661"/>
      <c r="C15" s="661"/>
      <c r="D15" s="661"/>
      <c r="E15" s="661"/>
      <c r="F15" s="661"/>
      <c r="G15" s="661"/>
    </row>
    <row r="16" s="33" customFormat="1" ht="15" customHeight="1"/>
    <row r="17" s="13" customFormat="1" ht="9.75"/>
  </sheetData>
  <sheetProtection/>
  <mergeCells count="11">
    <mergeCell ref="F4:F5"/>
    <mergeCell ref="G4:G5"/>
    <mergeCell ref="A15:G15"/>
    <mergeCell ref="A13:B13"/>
    <mergeCell ref="A2:G2"/>
    <mergeCell ref="A1:G1"/>
    <mergeCell ref="A4:A5"/>
    <mergeCell ref="B4:B5"/>
    <mergeCell ref="C4:C5"/>
    <mergeCell ref="D4:D5"/>
    <mergeCell ref="E4:E5"/>
  </mergeCells>
  <printOptions verticalCentered="1"/>
  <pageMargins left="0.984251968503937" right="0.4330708661417323" top="0.984251968503937" bottom="0.984251968503937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3.7109375" style="6" customWidth="1"/>
    <col min="2" max="2" width="25.8515625" style="6" customWidth="1"/>
    <col min="3" max="3" width="10.140625" style="6" customWidth="1"/>
    <col min="4" max="4" width="9.7109375" style="6" customWidth="1"/>
    <col min="5" max="5" width="10.8515625" style="6" customWidth="1"/>
    <col min="6" max="6" width="9.8515625" style="6" customWidth="1"/>
    <col min="7" max="7" width="14.140625" style="6" customWidth="1"/>
    <col min="8" max="8" width="13.57421875" style="6" customWidth="1"/>
    <col min="9" max="9" width="8.57421875" style="6" customWidth="1"/>
    <col min="10" max="10" width="10.57421875" style="6" customWidth="1"/>
    <col min="11" max="16384" width="9.140625" style="6" customWidth="1"/>
  </cols>
  <sheetData>
    <row r="1" spans="1:10" s="213" customFormat="1" ht="37.5" customHeight="1">
      <c r="A1" s="703" t="s">
        <v>576</v>
      </c>
      <c r="B1" s="723"/>
      <c r="C1" s="723"/>
      <c r="D1" s="723"/>
      <c r="E1" s="723"/>
      <c r="F1" s="723"/>
      <c r="G1" s="723"/>
      <c r="H1" s="723"/>
      <c r="I1" s="723"/>
      <c r="J1" s="723"/>
    </row>
    <row r="2" spans="1:10" s="15" customFormat="1" ht="13.5" customHeight="1">
      <c r="A2" s="703" t="s">
        <v>6</v>
      </c>
      <c r="B2" s="703"/>
      <c r="C2" s="703"/>
      <c r="D2" s="703"/>
      <c r="E2" s="703"/>
      <c r="F2" s="703"/>
      <c r="G2" s="703"/>
      <c r="H2" s="703"/>
      <c r="I2" s="703"/>
      <c r="J2" s="703"/>
    </row>
    <row r="3" spans="3:10" s="45" customFormat="1" ht="14.25" customHeight="1" thickBot="1">
      <c r="C3" s="183"/>
      <c r="D3" s="183"/>
      <c r="E3" s="183"/>
      <c r="F3" s="183"/>
      <c r="G3" s="4"/>
      <c r="H3" s="183"/>
      <c r="I3" s="183"/>
      <c r="J3" s="24" t="s">
        <v>74</v>
      </c>
    </row>
    <row r="4" spans="1:10" ht="49.5" customHeight="1">
      <c r="A4" s="710" t="s">
        <v>96</v>
      </c>
      <c r="B4" s="685" t="s">
        <v>50</v>
      </c>
      <c r="C4" s="732" t="s">
        <v>189</v>
      </c>
      <c r="D4" s="732" t="s">
        <v>538</v>
      </c>
      <c r="E4" s="732" t="s">
        <v>7</v>
      </c>
      <c r="F4" s="732" t="s">
        <v>190</v>
      </c>
      <c r="G4" s="732" t="s">
        <v>267</v>
      </c>
      <c r="H4" s="732" t="s">
        <v>191</v>
      </c>
      <c r="I4" s="732" t="s">
        <v>540</v>
      </c>
      <c r="J4" s="734" t="s">
        <v>188</v>
      </c>
    </row>
    <row r="5" spans="1:10" ht="48" customHeight="1" thickBot="1">
      <c r="A5" s="711"/>
      <c r="B5" s="686"/>
      <c r="C5" s="733"/>
      <c r="D5" s="733"/>
      <c r="E5" s="733"/>
      <c r="F5" s="733"/>
      <c r="G5" s="733"/>
      <c r="H5" s="733"/>
      <c r="I5" s="733"/>
      <c r="J5" s="735"/>
    </row>
    <row r="6" spans="1:10" s="35" customFormat="1" ht="9.75" customHeight="1" thickBot="1" thickTop="1">
      <c r="A6" s="34">
        <v>0</v>
      </c>
      <c r="B6" s="6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1">
        <v>9</v>
      </c>
    </row>
    <row r="7" spans="1:10" ht="22.5" customHeight="1" thickTop="1">
      <c r="A7" s="460">
        <v>1</v>
      </c>
      <c r="B7" s="64" t="s">
        <v>554</v>
      </c>
      <c r="C7" s="258">
        <v>15611</v>
      </c>
      <c r="D7" s="258">
        <v>90837</v>
      </c>
      <c r="E7" s="259">
        <v>134</v>
      </c>
      <c r="F7" s="258">
        <v>9570</v>
      </c>
      <c r="G7" s="258">
        <v>0</v>
      </c>
      <c r="H7" s="243">
        <f>G7/F7*100</f>
        <v>0</v>
      </c>
      <c r="I7" s="243">
        <f>D7/C7</f>
        <v>5.818781628338992</v>
      </c>
      <c r="J7" s="250">
        <f aca="true" t="shared" si="0" ref="J7:J13">E7*365/D7</f>
        <v>0.5384369805255568</v>
      </c>
    </row>
    <row r="8" spans="1:10" ht="22.5" customHeight="1">
      <c r="A8" s="459">
        <v>2</v>
      </c>
      <c r="B8" s="65" t="s">
        <v>555</v>
      </c>
      <c r="C8" s="160">
        <v>3122</v>
      </c>
      <c r="D8" s="160">
        <v>14761</v>
      </c>
      <c r="E8" s="231">
        <v>49</v>
      </c>
      <c r="F8" s="160">
        <v>831</v>
      </c>
      <c r="G8" s="160">
        <v>0</v>
      </c>
      <c r="H8" s="85">
        <f aca="true" t="shared" si="1" ref="H8:H13">G8/F8*100</f>
        <v>0</v>
      </c>
      <c r="I8" s="85">
        <f aca="true" t="shared" si="2" ref="I8:I13">D8/C8</f>
        <v>4.728058936579116</v>
      </c>
      <c r="J8" s="225">
        <f t="shared" si="0"/>
        <v>1.2116387778605786</v>
      </c>
    </row>
    <row r="9" spans="1:10" ht="22.5" customHeight="1">
      <c r="A9" s="459">
        <v>3</v>
      </c>
      <c r="B9" s="66" t="s">
        <v>526</v>
      </c>
      <c r="C9" s="160">
        <v>4512</v>
      </c>
      <c r="D9" s="160">
        <v>16820</v>
      </c>
      <c r="E9" s="231">
        <v>38</v>
      </c>
      <c r="F9" s="160">
        <v>702</v>
      </c>
      <c r="G9" s="160">
        <v>1</v>
      </c>
      <c r="H9" s="85">
        <f t="shared" si="1"/>
        <v>0.14245014245014245</v>
      </c>
      <c r="I9" s="85">
        <f t="shared" si="2"/>
        <v>3.727836879432624</v>
      </c>
      <c r="J9" s="225">
        <f t="shared" si="0"/>
        <v>0.8246135552913199</v>
      </c>
    </row>
    <row r="10" spans="1:10" ht="22.5" customHeight="1">
      <c r="A10" s="459">
        <v>4</v>
      </c>
      <c r="B10" s="66" t="s">
        <v>527</v>
      </c>
      <c r="C10" s="160">
        <v>2983</v>
      </c>
      <c r="D10" s="160">
        <v>12061</v>
      </c>
      <c r="E10" s="231">
        <v>27</v>
      </c>
      <c r="F10" s="160">
        <v>411</v>
      </c>
      <c r="G10" s="160">
        <v>1</v>
      </c>
      <c r="H10" s="85">
        <f t="shared" si="1"/>
        <v>0.24330900243309003</v>
      </c>
      <c r="I10" s="85">
        <f t="shared" si="2"/>
        <v>4.0432450553134425</v>
      </c>
      <c r="J10" s="225">
        <f t="shared" si="0"/>
        <v>0.8170964264986319</v>
      </c>
    </row>
    <row r="11" spans="1:10" ht="22.5" customHeight="1">
      <c r="A11" s="459">
        <v>5</v>
      </c>
      <c r="B11" s="66" t="s">
        <v>529</v>
      </c>
      <c r="C11" s="160">
        <v>14775</v>
      </c>
      <c r="D11" s="160">
        <v>69383</v>
      </c>
      <c r="E11" s="219">
        <v>188</v>
      </c>
      <c r="F11" s="160">
        <v>4306</v>
      </c>
      <c r="G11" s="160">
        <v>0</v>
      </c>
      <c r="H11" s="85">
        <f t="shared" si="1"/>
        <v>0</v>
      </c>
      <c r="I11" s="85">
        <f t="shared" si="2"/>
        <v>4.695972927241963</v>
      </c>
      <c r="J11" s="225">
        <f t="shared" si="0"/>
        <v>0.9890030699162619</v>
      </c>
    </row>
    <row r="12" spans="1:10" ht="25.5" thickBot="1">
      <c r="A12" s="459">
        <v>6</v>
      </c>
      <c r="B12" s="65" t="s">
        <v>548</v>
      </c>
      <c r="C12" s="171">
        <v>3666</v>
      </c>
      <c r="D12" s="171">
        <v>6843</v>
      </c>
      <c r="E12" s="234">
        <v>10</v>
      </c>
      <c r="F12" s="171">
        <v>0</v>
      </c>
      <c r="G12" s="171">
        <v>0</v>
      </c>
      <c r="H12" s="85">
        <v>0</v>
      </c>
      <c r="I12" s="245">
        <f t="shared" si="2"/>
        <v>1.8666121112929623</v>
      </c>
      <c r="J12" s="225">
        <f t="shared" si="0"/>
        <v>0.5333917872278241</v>
      </c>
    </row>
    <row r="13" spans="1:10" ht="41.25" customHeight="1" thickBot="1" thickTop="1">
      <c r="A13" s="670" t="s">
        <v>525</v>
      </c>
      <c r="B13" s="671"/>
      <c r="C13" s="81">
        <f>SUM(C7:C12)</f>
        <v>44669</v>
      </c>
      <c r="D13" s="81">
        <f>SUM(D7:D12)</f>
        <v>210705</v>
      </c>
      <c r="E13" s="78">
        <f>SUM(E7:E12)</f>
        <v>446</v>
      </c>
      <c r="F13" s="81">
        <f>SUM(F7:F12)</f>
        <v>15820</v>
      </c>
      <c r="G13" s="81">
        <f>SUM(G7:G12)</f>
        <v>2</v>
      </c>
      <c r="H13" s="76">
        <f t="shared" si="1"/>
        <v>0.012642225031605562</v>
      </c>
      <c r="I13" s="76">
        <f t="shared" si="2"/>
        <v>4.717029707403345</v>
      </c>
      <c r="J13" s="77">
        <f t="shared" si="0"/>
        <v>0.7725967585012221</v>
      </c>
    </row>
    <row r="14" spans="1:10" ht="15" customHeight="1">
      <c r="A14" s="11"/>
      <c r="B14" s="36"/>
      <c r="C14" s="37"/>
      <c r="D14" s="42"/>
      <c r="E14" s="37"/>
      <c r="F14" s="42"/>
      <c r="G14" s="37"/>
      <c r="H14" s="42"/>
      <c r="I14" s="37"/>
      <c r="J14" s="214"/>
    </row>
    <row r="15" ht="15" customHeight="1"/>
    <row r="18" spans="1:10" ht="13.5">
      <c r="A18" s="661" t="s">
        <v>322</v>
      </c>
      <c r="B18" s="661"/>
      <c r="C18" s="661"/>
      <c r="D18" s="661"/>
      <c r="E18" s="661"/>
      <c r="F18" s="661"/>
      <c r="G18" s="661"/>
      <c r="H18" s="661"/>
      <c r="I18" s="661"/>
      <c r="J18" s="661"/>
    </row>
  </sheetData>
  <sheetProtection/>
  <mergeCells count="14">
    <mergeCell ref="H4:H5"/>
    <mergeCell ref="I4:I5"/>
    <mergeCell ref="A2:J2"/>
    <mergeCell ref="J4:J5"/>
    <mergeCell ref="A18:J18"/>
    <mergeCell ref="A13:B13"/>
    <mergeCell ref="A1:J1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874015748031497" right="0.15748031496062992" top="0.5905511811023623" bottom="0.984251968503937" header="0.7086614173228347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5">
      <selection activeCell="H14" sqref="H14"/>
    </sheetView>
  </sheetViews>
  <sheetFormatPr defaultColWidth="9.140625" defaultRowHeight="12.75"/>
  <cols>
    <col min="1" max="1" width="3.7109375" style="6" customWidth="1"/>
    <col min="2" max="2" width="26.57421875" style="6" customWidth="1"/>
    <col min="3" max="3" width="13.57421875" style="6" customWidth="1"/>
    <col min="4" max="7" width="15.7109375" style="6" customWidth="1"/>
    <col min="8" max="8" width="12.421875" style="6" customWidth="1"/>
    <col min="9" max="16384" width="9.140625" style="6" customWidth="1"/>
  </cols>
  <sheetData>
    <row r="1" spans="1:8" ht="30" customHeight="1">
      <c r="A1" s="703" t="s">
        <v>572</v>
      </c>
      <c r="B1" s="703"/>
      <c r="C1" s="703"/>
      <c r="D1" s="703"/>
      <c r="E1" s="703"/>
      <c r="F1" s="703"/>
      <c r="G1" s="703"/>
      <c r="H1" s="703"/>
    </row>
    <row r="2" spans="1:8" ht="19.5" customHeight="1">
      <c r="A2" s="728" t="s">
        <v>6</v>
      </c>
      <c r="B2" s="729"/>
      <c r="C2" s="729"/>
      <c r="D2" s="729"/>
      <c r="E2" s="729"/>
      <c r="F2" s="729"/>
      <c r="G2" s="729"/>
      <c r="H2" s="729"/>
    </row>
    <row r="3" spans="1:8" ht="19.5" customHeight="1">
      <c r="A3" s="113"/>
      <c r="B3" s="114"/>
      <c r="C3" s="114"/>
      <c r="D3" s="114"/>
      <c r="E3" s="114"/>
      <c r="F3" s="114"/>
      <c r="G3" s="114"/>
      <c r="H3" s="114"/>
    </row>
    <row r="4" spans="1:8" ht="19.5" customHeight="1">
      <c r="A4" s="113"/>
      <c r="B4" s="114"/>
      <c r="C4" s="114"/>
      <c r="D4" s="114"/>
      <c r="E4" s="114"/>
      <c r="F4" s="114"/>
      <c r="G4" s="114"/>
      <c r="H4" s="114"/>
    </row>
    <row r="5" spans="1:8" ht="19.5" customHeight="1" thickBot="1">
      <c r="A5" s="3"/>
      <c r="B5" s="2"/>
      <c r="C5" s="2"/>
      <c r="D5" s="2"/>
      <c r="E5" s="2"/>
      <c r="F5" s="2"/>
      <c r="G5" s="2"/>
      <c r="H5" s="24" t="s">
        <v>98</v>
      </c>
    </row>
    <row r="6" spans="1:8" ht="49.5" customHeight="1">
      <c r="A6" s="710" t="s">
        <v>96</v>
      </c>
      <c r="B6" s="738" t="s">
        <v>50</v>
      </c>
      <c r="C6" s="738" t="s">
        <v>101</v>
      </c>
      <c r="D6" s="687" t="s">
        <v>558</v>
      </c>
      <c r="E6" s="687" t="s">
        <v>559</v>
      </c>
      <c r="F6" s="687" t="s">
        <v>180</v>
      </c>
      <c r="G6" s="687" t="s">
        <v>53</v>
      </c>
      <c r="H6" s="706" t="s">
        <v>174</v>
      </c>
    </row>
    <row r="7" spans="1:8" ht="15.75" customHeight="1" thickBot="1">
      <c r="A7" s="711"/>
      <c r="B7" s="739"/>
      <c r="C7" s="740"/>
      <c r="D7" s="668"/>
      <c r="E7" s="668"/>
      <c r="F7" s="722"/>
      <c r="G7" s="668"/>
      <c r="H7" s="673"/>
    </row>
    <row r="8" spans="1:8" ht="9.75" customHeight="1" thickBot="1" thickTop="1">
      <c r="A8" s="28">
        <v>0</v>
      </c>
      <c r="B8" s="30">
        <v>1</v>
      </c>
      <c r="C8" s="30">
        <v>2</v>
      </c>
      <c r="D8" s="29">
        <v>3</v>
      </c>
      <c r="E8" s="29">
        <v>4</v>
      </c>
      <c r="F8" s="29">
        <v>5</v>
      </c>
      <c r="G8" s="29">
        <v>6</v>
      </c>
      <c r="H8" s="31">
        <v>7</v>
      </c>
    </row>
    <row r="9" spans="1:8" ht="24.75" customHeight="1" thickTop="1">
      <c r="A9" s="8">
        <v>1</v>
      </c>
      <c r="B9" s="454" t="s">
        <v>554</v>
      </c>
      <c r="C9" s="260">
        <f>'гин леталитет'!E7</f>
        <v>11</v>
      </c>
      <c r="D9" s="260">
        <v>0</v>
      </c>
      <c r="E9" s="260">
        <v>0</v>
      </c>
      <c r="F9" s="260">
        <v>0</v>
      </c>
      <c r="G9" s="84"/>
      <c r="H9" s="222">
        <f>D9/C9*100</f>
        <v>0</v>
      </c>
    </row>
    <row r="10" spans="1:8" ht="24.75" customHeight="1">
      <c r="A10" s="9">
        <v>2</v>
      </c>
      <c r="B10" s="455" t="s">
        <v>555</v>
      </c>
      <c r="C10" s="260">
        <f>'гин леталитет'!E8</f>
        <v>0</v>
      </c>
      <c r="D10" s="220">
        <v>0</v>
      </c>
      <c r="E10" s="219">
        <v>0</v>
      </c>
      <c r="F10" s="219">
        <v>0</v>
      </c>
      <c r="G10" s="85">
        <v>0</v>
      </c>
      <c r="H10" s="224">
        <v>0</v>
      </c>
    </row>
    <row r="11" spans="1:8" ht="24.75" customHeight="1">
      <c r="A11" s="9">
        <v>3</v>
      </c>
      <c r="B11" s="456" t="s">
        <v>526</v>
      </c>
      <c r="C11" s="260">
        <f>'гин леталитет'!E9</f>
        <v>0</v>
      </c>
      <c r="D11" s="220">
        <v>0</v>
      </c>
      <c r="E11" s="219">
        <v>0</v>
      </c>
      <c r="F11" s="219">
        <v>0</v>
      </c>
      <c r="G11" s="85"/>
      <c r="H11" s="225"/>
    </row>
    <row r="12" spans="1:8" ht="24.75" customHeight="1">
      <c r="A12" s="9">
        <v>4</v>
      </c>
      <c r="B12" s="456" t="s">
        <v>527</v>
      </c>
      <c r="C12" s="260">
        <f>'гин леталитет'!E10</f>
        <v>1</v>
      </c>
      <c r="D12" s="219">
        <v>0</v>
      </c>
      <c r="E12" s="219">
        <v>0</v>
      </c>
      <c r="F12" s="219">
        <v>0</v>
      </c>
      <c r="G12" s="85"/>
      <c r="H12" s="225">
        <f>D12/C12*100</f>
        <v>0</v>
      </c>
    </row>
    <row r="13" spans="1:8" ht="24.75" customHeight="1">
      <c r="A13" s="9">
        <v>5</v>
      </c>
      <c r="B13" s="456" t="s">
        <v>529</v>
      </c>
      <c r="C13" s="260">
        <f>'гин леталитет'!E11</f>
        <v>4</v>
      </c>
      <c r="D13" s="220">
        <v>2</v>
      </c>
      <c r="E13" s="219">
        <v>2</v>
      </c>
      <c r="F13" s="219">
        <v>2</v>
      </c>
      <c r="G13" s="85"/>
      <c r="H13" s="225">
        <f>D13/C13*100</f>
        <v>50</v>
      </c>
    </row>
    <row r="14" spans="1:8" ht="39" customHeight="1" thickBot="1">
      <c r="A14" s="32">
        <v>6</v>
      </c>
      <c r="B14" s="455" t="s">
        <v>548</v>
      </c>
      <c r="C14" s="260">
        <f>'гин леталитет'!E12</f>
        <v>0</v>
      </c>
      <c r="D14" s="220">
        <v>0</v>
      </c>
      <c r="E14" s="219">
        <v>0</v>
      </c>
      <c r="F14" s="244">
        <v>0</v>
      </c>
      <c r="G14" s="85"/>
      <c r="H14" s="225"/>
    </row>
    <row r="15" spans="1:8" ht="40.5" customHeight="1" thickBot="1" thickTop="1">
      <c r="A15" s="736" t="s">
        <v>525</v>
      </c>
      <c r="B15" s="737"/>
      <c r="C15" s="117">
        <f>SUM(C9:C14)</f>
        <v>16</v>
      </c>
      <c r="D15" s="78">
        <f>SUM(D9:D14)</f>
        <v>2</v>
      </c>
      <c r="E15" s="78">
        <f>SUM(E9:E14)</f>
        <v>2</v>
      </c>
      <c r="F15" s="78">
        <f>SUM(F9:F14)</f>
        <v>2</v>
      </c>
      <c r="G15" s="76">
        <v>0</v>
      </c>
      <c r="H15" s="77">
        <f>D15/C15*100</f>
        <v>12.5</v>
      </c>
    </row>
    <row r="16" spans="1:8" ht="15" customHeight="1">
      <c r="A16" s="36"/>
      <c r="B16" s="36"/>
      <c r="C16" s="37"/>
      <c r="D16" s="37"/>
      <c r="E16" s="37"/>
      <c r="F16" s="37"/>
      <c r="G16" s="42"/>
      <c r="H16" s="42"/>
    </row>
    <row r="17" s="13" customFormat="1" ht="9.75"/>
    <row r="21" spans="1:8" ht="13.5">
      <c r="A21" s="661" t="s">
        <v>420</v>
      </c>
      <c r="B21" s="661"/>
      <c r="C21" s="661"/>
      <c r="D21" s="661"/>
      <c r="E21" s="661"/>
      <c r="F21" s="661"/>
      <c r="G21" s="661"/>
      <c r="H21" s="661"/>
    </row>
  </sheetData>
  <sheetProtection/>
  <mergeCells count="12">
    <mergeCell ref="A2:H2"/>
    <mergeCell ref="A1:H1"/>
    <mergeCell ref="A6:A7"/>
    <mergeCell ref="B6:B7"/>
    <mergeCell ref="C6:C7"/>
    <mergeCell ref="D6:D7"/>
    <mergeCell ref="E6:E7"/>
    <mergeCell ref="G6:G7"/>
    <mergeCell ref="F6:F7"/>
    <mergeCell ref="H6:H7"/>
    <mergeCell ref="A21:H21"/>
    <mergeCell ref="A15:B15"/>
  </mergeCells>
  <printOptions horizontalCentered="1"/>
  <pageMargins left="0.5905511811023623" right="0.5511811023622047" top="0.5905511811023623" bottom="0.984251968503937" header="0.5118110236220472" footer="0.5118110236220472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6">
      <selection activeCell="L7" sqref="L7:R11"/>
    </sheetView>
  </sheetViews>
  <sheetFormatPr defaultColWidth="9.140625" defaultRowHeight="12.75"/>
  <cols>
    <col min="1" max="1" width="4.8515625" style="6" customWidth="1"/>
    <col min="2" max="2" width="41.421875" style="6" customWidth="1"/>
    <col min="3" max="7" width="12.7109375" style="6" customWidth="1"/>
    <col min="8" max="8" width="9.28125" style="6" customWidth="1"/>
    <col min="9" max="16384" width="9.140625" style="6" customWidth="1"/>
  </cols>
  <sheetData>
    <row r="1" spans="1:7" ht="30" customHeight="1">
      <c r="A1" s="662" t="s">
        <v>577</v>
      </c>
      <c r="B1" s="662"/>
      <c r="C1" s="662"/>
      <c r="D1" s="662"/>
      <c r="E1" s="662"/>
      <c r="F1" s="662"/>
      <c r="G1" s="662"/>
    </row>
    <row r="2" spans="1:7" ht="19.5" customHeight="1">
      <c r="A2" s="728" t="s">
        <v>5</v>
      </c>
      <c r="B2" s="729"/>
      <c r="C2" s="729"/>
      <c r="D2" s="729"/>
      <c r="E2" s="729"/>
      <c r="F2" s="729"/>
      <c r="G2" s="729"/>
    </row>
    <row r="3" spans="1:7" ht="19.5" customHeight="1" thickBot="1">
      <c r="A3" s="702"/>
      <c r="B3" s="702"/>
      <c r="C3" s="46"/>
      <c r="D3" s="46"/>
      <c r="E3" s="46"/>
      <c r="F3" s="46"/>
      <c r="G3" s="24" t="s">
        <v>64</v>
      </c>
    </row>
    <row r="4" spans="1:7" ht="45" customHeight="1">
      <c r="A4" s="710" t="s">
        <v>97</v>
      </c>
      <c r="B4" s="743" t="s">
        <v>50</v>
      </c>
      <c r="C4" s="687" t="s">
        <v>533</v>
      </c>
      <c r="D4" s="687" t="s">
        <v>542</v>
      </c>
      <c r="E4" s="687" t="s">
        <v>175</v>
      </c>
      <c r="F4" s="687" t="s">
        <v>536</v>
      </c>
      <c r="G4" s="706" t="s">
        <v>544</v>
      </c>
    </row>
    <row r="5" spans="1:7" ht="21" customHeight="1" thickBot="1">
      <c r="A5" s="711"/>
      <c r="B5" s="744"/>
      <c r="C5" s="668"/>
      <c r="D5" s="668"/>
      <c r="E5" s="668"/>
      <c r="F5" s="668"/>
      <c r="G5" s="673"/>
    </row>
    <row r="6" spans="1:7" ht="9.75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31">
        <v>6</v>
      </c>
    </row>
    <row r="7" spans="1:7" ht="24.75" customHeight="1" thickTop="1">
      <c r="A7" s="8">
        <v>1</v>
      </c>
      <c r="B7" s="14" t="s">
        <v>288</v>
      </c>
      <c r="C7" s="220">
        <v>44762</v>
      </c>
      <c r="D7" s="220">
        <v>467</v>
      </c>
      <c r="E7" s="219">
        <v>1702</v>
      </c>
      <c r="F7" s="85">
        <f aca="true" t="shared" si="0" ref="F7:F17">E7/C7*100</f>
        <v>3.802332335463116</v>
      </c>
      <c r="G7" s="254">
        <f aca="true" t="shared" si="1" ref="G7:G16">D7/E7*100</f>
        <v>27.438307873090483</v>
      </c>
    </row>
    <row r="8" spans="1:7" ht="24.75" customHeight="1">
      <c r="A8" s="9">
        <v>2</v>
      </c>
      <c r="B8" s="67" t="s">
        <v>555</v>
      </c>
      <c r="C8" s="161">
        <v>5952</v>
      </c>
      <c r="D8" s="220">
        <v>1</v>
      </c>
      <c r="E8" s="219">
        <v>9</v>
      </c>
      <c r="F8" s="85">
        <f t="shared" si="0"/>
        <v>0.15120967741935484</v>
      </c>
      <c r="G8" s="225">
        <f t="shared" si="1"/>
        <v>11.11111111111111</v>
      </c>
    </row>
    <row r="9" spans="1:7" ht="24.75" customHeight="1">
      <c r="A9" s="9">
        <v>3</v>
      </c>
      <c r="B9" s="68" t="s">
        <v>526</v>
      </c>
      <c r="C9" s="161">
        <v>9761</v>
      </c>
      <c r="D9" s="220">
        <v>50</v>
      </c>
      <c r="E9" s="219">
        <v>298</v>
      </c>
      <c r="F9" s="85">
        <f t="shared" si="0"/>
        <v>3.0529658846429673</v>
      </c>
      <c r="G9" s="225">
        <f t="shared" si="1"/>
        <v>16.778523489932887</v>
      </c>
    </row>
    <row r="10" spans="1:7" ht="24.75" customHeight="1">
      <c r="A10" s="9">
        <v>4</v>
      </c>
      <c r="B10" s="68" t="s">
        <v>527</v>
      </c>
      <c r="C10" s="160">
        <v>6495</v>
      </c>
      <c r="D10" s="219">
        <v>28</v>
      </c>
      <c r="E10" s="219">
        <v>238</v>
      </c>
      <c r="F10" s="85">
        <f t="shared" si="0"/>
        <v>3.6643571978444958</v>
      </c>
      <c r="G10" s="225">
        <f t="shared" si="1"/>
        <v>11.76470588235294</v>
      </c>
    </row>
    <row r="11" spans="1:7" ht="24.75" customHeight="1">
      <c r="A11" s="9">
        <v>5</v>
      </c>
      <c r="B11" s="67" t="s">
        <v>471</v>
      </c>
      <c r="C11" s="161">
        <v>5991</v>
      </c>
      <c r="D11" s="220">
        <v>31</v>
      </c>
      <c r="E11" s="219">
        <v>200</v>
      </c>
      <c r="F11" s="85">
        <f t="shared" si="0"/>
        <v>3.3383408446002334</v>
      </c>
      <c r="G11" s="225">
        <f t="shared" si="1"/>
        <v>15.5</v>
      </c>
    </row>
    <row r="12" spans="1:7" ht="24.75" customHeight="1">
      <c r="A12" s="9">
        <v>6</v>
      </c>
      <c r="B12" s="67" t="s">
        <v>539</v>
      </c>
      <c r="C12" s="161">
        <v>4617</v>
      </c>
      <c r="D12" s="220">
        <v>6</v>
      </c>
      <c r="E12" s="219">
        <v>98</v>
      </c>
      <c r="F12" s="85">
        <f t="shared" si="0"/>
        <v>2.122590426683994</v>
      </c>
      <c r="G12" s="225">
        <f t="shared" si="1"/>
        <v>6.122448979591836</v>
      </c>
    </row>
    <row r="13" spans="1:7" ht="24.75" customHeight="1">
      <c r="A13" s="9">
        <v>7</v>
      </c>
      <c r="B13" s="67" t="s">
        <v>530</v>
      </c>
      <c r="C13" s="161">
        <v>5592</v>
      </c>
      <c r="D13" s="220">
        <v>2</v>
      </c>
      <c r="E13" s="219">
        <v>31</v>
      </c>
      <c r="F13" s="85">
        <f t="shared" si="0"/>
        <v>0.5543633762517883</v>
      </c>
      <c r="G13" s="225">
        <f t="shared" si="1"/>
        <v>6.451612903225806</v>
      </c>
    </row>
    <row r="14" spans="1:7" ht="24.75" customHeight="1">
      <c r="A14" s="9">
        <v>8</v>
      </c>
      <c r="B14" s="67" t="s">
        <v>548</v>
      </c>
      <c r="C14" s="161">
        <v>6596</v>
      </c>
      <c r="D14" s="220">
        <v>2</v>
      </c>
      <c r="E14" s="219">
        <v>16</v>
      </c>
      <c r="F14" s="85">
        <f>E14/C14*100</f>
        <v>0.2425712553062462</v>
      </c>
      <c r="G14" s="225">
        <f t="shared" si="1"/>
        <v>12.5</v>
      </c>
    </row>
    <row r="15" spans="1:7" ht="24.75" customHeight="1">
      <c r="A15" s="9">
        <v>9</v>
      </c>
      <c r="B15" s="67" t="s">
        <v>556</v>
      </c>
      <c r="C15" s="161">
        <v>3622</v>
      </c>
      <c r="D15" s="220">
        <v>0</v>
      </c>
      <c r="E15" s="219">
        <v>4</v>
      </c>
      <c r="F15" s="85">
        <f t="shared" si="0"/>
        <v>0.11043622308117064</v>
      </c>
      <c r="G15" s="225">
        <f t="shared" si="1"/>
        <v>0</v>
      </c>
    </row>
    <row r="16" spans="1:7" ht="24.75" customHeight="1">
      <c r="A16" s="9">
        <v>10</v>
      </c>
      <c r="B16" s="67" t="s">
        <v>553</v>
      </c>
      <c r="C16" s="161">
        <v>9650</v>
      </c>
      <c r="D16" s="220">
        <v>2</v>
      </c>
      <c r="E16" s="219">
        <v>38</v>
      </c>
      <c r="F16" s="85">
        <f t="shared" si="0"/>
        <v>0.39378238341968913</v>
      </c>
      <c r="G16" s="225">
        <f t="shared" si="1"/>
        <v>5.263157894736842</v>
      </c>
    </row>
    <row r="17" spans="1:7" ht="24.75" customHeight="1" thickBot="1">
      <c r="A17" s="416">
        <v>11</v>
      </c>
      <c r="B17" s="65" t="s">
        <v>472</v>
      </c>
      <c r="C17" s="444">
        <v>254</v>
      </c>
      <c r="D17" s="228">
        <v>0</v>
      </c>
      <c r="E17" s="221">
        <v>0</v>
      </c>
      <c r="F17" s="252">
        <f t="shared" si="0"/>
        <v>0</v>
      </c>
      <c r="G17" s="261">
        <v>0</v>
      </c>
    </row>
    <row r="18" spans="1:7" ht="24.75" customHeight="1" thickBot="1" thickTop="1">
      <c r="A18" s="741" t="s">
        <v>525</v>
      </c>
      <c r="B18" s="742"/>
      <c r="C18" s="78">
        <f>SUM(C7:C17)</f>
        <v>103292</v>
      </c>
      <c r="D18" s="78">
        <f>SUM(D7:D17)</f>
        <v>589</v>
      </c>
      <c r="E18" s="78">
        <f>SUM(E7:E17)</f>
        <v>2634</v>
      </c>
      <c r="F18" s="76">
        <f>E18/C18*100</f>
        <v>2.5500522789761066</v>
      </c>
      <c r="G18" s="79">
        <f>D18/E18*100</f>
        <v>22.361427486712223</v>
      </c>
    </row>
    <row r="19" ht="15" customHeight="1">
      <c r="A19" s="13" t="s">
        <v>607</v>
      </c>
    </row>
    <row r="20" spans="1:8" ht="13.5">
      <c r="A20" s="229"/>
      <c r="B20" s="230"/>
      <c r="C20" s="230"/>
      <c r="D20" s="230"/>
      <c r="E20" s="230"/>
      <c r="F20" s="230"/>
      <c r="G20" s="230"/>
      <c r="H20" s="230"/>
    </row>
    <row r="21" spans="1:7" ht="13.5">
      <c r="A21" s="661" t="s">
        <v>323</v>
      </c>
      <c r="B21" s="661"/>
      <c r="C21" s="661"/>
      <c r="D21" s="661"/>
      <c r="E21" s="661"/>
      <c r="F21" s="661"/>
      <c r="G21" s="661"/>
    </row>
  </sheetData>
  <sheetProtection/>
  <mergeCells count="12">
    <mergeCell ref="G4:G5"/>
    <mergeCell ref="A3:B3"/>
    <mergeCell ref="A21:G21"/>
    <mergeCell ref="A18:B18"/>
    <mergeCell ref="A2:G2"/>
    <mergeCell ref="A1:G1"/>
    <mergeCell ref="A4:A5"/>
    <mergeCell ref="B4:B5"/>
    <mergeCell ref="C4:C5"/>
    <mergeCell ref="D4:D5"/>
    <mergeCell ref="E4:E5"/>
    <mergeCell ref="F4:F5"/>
  </mergeCells>
  <printOptions horizontalCentered="1"/>
  <pageMargins left="0.4724409448818898" right="0.31496062992125984" top="0.5905511811023623" bottom="0.4330708661417323" header="0.5118110236220472" footer="0.511811023622047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"/>
  <sheetViews>
    <sheetView zoomScalePageLayoutView="0" workbookViewId="0" topLeftCell="A10">
      <selection activeCell="G17" sqref="G17:H17"/>
    </sheetView>
  </sheetViews>
  <sheetFormatPr defaultColWidth="9.140625" defaultRowHeight="12.75"/>
  <cols>
    <col min="1" max="1" width="4.140625" style="6" customWidth="1"/>
    <col min="2" max="2" width="34.28125" style="6" customWidth="1"/>
    <col min="3" max="3" width="15.57421875" style="6" customWidth="1"/>
    <col min="4" max="4" width="15.421875" style="6" customWidth="1"/>
    <col min="5" max="6" width="15.8515625" style="6" customWidth="1"/>
    <col min="7" max="7" width="15.7109375" style="6" customWidth="1"/>
    <col min="8" max="8" width="15.8515625" style="6" customWidth="1"/>
    <col min="9" max="16384" width="9.140625" style="6" customWidth="1"/>
  </cols>
  <sheetData>
    <row r="1" spans="1:8" ht="30" customHeight="1">
      <c r="A1" s="703" t="s">
        <v>572</v>
      </c>
      <c r="B1" s="662"/>
      <c r="C1" s="662"/>
      <c r="D1" s="662"/>
      <c r="E1" s="662"/>
      <c r="F1" s="662"/>
      <c r="G1" s="662"/>
      <c r="H1" s="662"/>
    </row>
    <row r="2" spans="1:8" ht="19.5" customHeight="1">
      <c r="A2" s="669" t="s">
        <v>5</v>
      </c>
      <c r="B2" s="723"/>
      <c r="C2" s="723"/>
      <c r="D2" s="723"/>
      <c r="E2" s="723"/>
      <c r="F2" s="723"/>
      <c r="G2" s="723"/>
      <c r="H2" s="723"/>
    </row>
    <row r="3" spans="1:8" ht="12.75" customHeight="1" thickBot="1">
      <c r="A3" s="215"/>
      <c r="B3" s="216"/>
      <c r="C3" s="216"/>
      <c r="D3" s="216"/>
      <c r="E3" s="216"/>
      <c r="F3" s="216"/>
      <c r="G3" s="216"/>
      <c r="H3" s="217" t="s">
        <v>69</v>
      </c>
    </row>
    <row r="4" spans="1:8" ht="48" customHeight="1">
      <c r="A4" s="710" t="s">
        <v>96</v>
      </c>
      <c r="B4" s="743" t="s">
        <v>50</v>
      </c>
      <c r="C4" s="687" t="s">
        <v>68</v>
      </c>
      <c r="D4" s="687" t="s">
        <v>55</v>
      </c>
      <c r="E4" s="687" t="s">
        <v>559</v>
      </c>
      <c r="F4" s="687" t="s">
        <v>180</v>
      </c>
      <c r="G4" s="687" t="s">
        <v>560</v>
      </c>
      <c r="H4" s="706" t="s">
        <v>174</v>
      </c>
    </row>
    <row r="5" spans="1:8" ht="16.5" customHeight="1" thickBot="1">
      <c r="A5" s="711"/>
      <c r="B5" s="744"/>
      <c r="C5" s="704"/>
      <c r="D5" s="704"/>
      <c r="E5" s="704"/>
      <c r="F5" s="722"/>
      <c r="G5" s="704"/>
      <c r="H5" s="707"/>
    </row>
    <row r="6" spans="1:8" s="35" customFormat="1" ht="9.75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31">
        <v>7</v>
      </c>
    </row>
    <row r="7" spans="1:14" ht="30" customHeight="1" thickTop="1">
      <c r="A7" s="218">
        <v>1</v>
      </c>
      <c r="B7" s="14" t="s">
        <v>554</v>
      </c>
      <c r="C7" s="219">
        <v>1702</v>
      </c>
      <c r="D7" s="220">
        <v>232</v>
      </c>
      <c r="E7" s="219">
        <v>137</v>
      </c>
      <c r="F7" s="221">
        <v>157</v>
      </c>
      <c r="G7" s="84">
        <f>E7/F7*100</f>
        <v>87.26114649681529</v>
      </c>
      <c r="H7" s="222">
        <f>D7/C7*100</f>
        <v>13.631022326674499</v>
      </c>
      <c r="K7" s="6">
        <v>135</v>
      </c>
      <c r="L7" s="6">
        <v>0</v>
      </c>
      <c r="M7" s="6">
        <v>0</v>
      </c>
      <c r="N7" s="6">
        <v>0</v>
      </c>
    </row>
    <row r="8" spans="1:14" ht="30" customHeight="1">
      <c r="A8" s="223">
        <v>2</v>
      </c>
      <c r="B8" s="67" t="s">
        <v>555</v>
      </c>
      <c r="C8" s="219">
        <f>'хирургија леталитет'!E8</f>
        <v>9</v>
      </c>
      <c r="D8" s="220">
        <v>0</v>
      </c>
      <c r="E8" s="219">
        <v>0</v>
      </c>
      <c r="F8" s="219">
        <v>0</v>
      </c>
      <c r="G8" s="85">
        <v>0</v>
      </c>
      <c r="H8" s="224">
        <v>0</v>
      </c>
      <c r="K8" s="6">
        <v>163</v>
      </c>
      <c r="L8" s="6">
        <v>30</v>
      </c>
      <c r="M8" s="6">
        <v>7</v>
      </c>
      <c r="N8" s="6">
        <v>7</v>
      </c>
    </row>
    <row r="9" spans="1:14" ht="30" customHeight="1">
      <c r="A9" s="223">
        <v>3</v>
      </c>
      <c r="B9" s="68" t="s">
        <v>526</v>
      </c>
      <c r="C9" s="219">
        <f>'хирургија леталитет'!E9</f>
        <v>298</v>
      </c>
      <c r="D9" s="220">
        <v>8</v>
      </c>
      <c r="E9" s="219">
        <v>7</v>
      </c>
      <c r="F9" s="219">
        <v>8</v>
      </c>
      <c r="G9" s="85">
        <f aca="true" t="shared" si="0" ref="G9:G18">E9/F9*100</f>
        <v>87.5</v>
      </c>
      <c r="H9" s="225">
        <f aca="true" t="shared" si="1" ref="H9:H18">D9/C9*100</f>
        <v>2.684563758389262</v>
      </c>
      <c r="K9" s="6">
        <v>46</v>
      </c>
      <c r="L9" s="6">
        <v>0</v>
      </c>
      <c r="M9" s="6">
        <v>0</v>
      </c>
      <c r="N9" s="6">
        <v>0</v>
      </c>
    </row>
    <row r="10" spans="1:14" ht="30" customHeight="1">
      <c r="A10" s="223">
        <v>4</v>
      </c>
      <c r="B10" s="68" t="s">
        <v>527</v>
      </c>
      <c r="C10" s="219">
        <f>'хирургија леталитет'!E10</f>
        <v>238</v>
      </c>
      <c r="D10" s="219">
        <v>30</v>
      </c>
      <c r="E10" s="219">
        <v>6</v>
      </c>
      <c r="F10" s="219">
        <v>17</v>
      </c>
      <c r="G10" s="85">
        <f t="shared" si="0"/>
        <v>35.294117647058826</v>
      </c>
      <c r="H10" s="225">
        <f t="shared" si="1"/>
        <v>12.605042016806722</v>
      </c>
      <c r="K10" s="6">
        <v>47</v>
      </c>
      <c r="L10" s="6">
        <v>0</v>
      </c>
      <c r="M10" s="6">
        <v>0</v>
      </c>
      <c r="N10" s="6">
        <v>0</v>
      </c>
    </row>
    <row r="11" spans="1:14" ht="30" customHeight="1">
      <c r="A11" s="223">
        <v>5</v>
      </c>
      <c r="B11" s="65" t="s">
        <v>436</v>
      </c>
      <c r="C11" s="219">
        <f>'хирургија леталитет'!E11</f>
        <v>200</v>
      </c>
      <c r="D11" s="228">
        <v>31</v>
      </c>
      <c r="E11" s="221">
        <v>11</v>
      </c>
      <c r="F11" s="221">
        <v>25</v>
      </c>
      <c r="G11" s="85">
        <f t="shared" si="0"/>
        <v>44</v>
      </c>
      <c r="H11" s="225">
        <f t="shared" si="1"/>
        <v>15.5</v>
      </c>
      <c r="K11" s="6">
        <v>28</v>
      </c>
      <c r="L11" s="6">
        <v>10</v>
      </c>
      <c r="M11" s="6">
        <v>0</v>
      </c>
      <c r="N11" s="6">
        <v>0</v>
      </c>
    </row>
    <row r="12" spans="1:14" ht="30" customHeight="1">
      <c r="A12" s="223">
        <v>6</v>
      </c>
      <c r="B12" s="67" t="s">
        <v>539</v>
      </c>
      <c r="C12" s="219">
        <f>'хирургија леталитет'!E12</f>
        <v>98</v>
      </c>
      <c r="D12" s="220">
        <v>2</v>
      </c>
      <c r="E12" s="219">
        <v>2</v>
      </c>
      <c r="F12" s="219">
        <v>2</v>
      </c>
      <c r="G12" s="85">
        <f t="shared" si="0"/>
        <v>100</v>
      </c>
      <c r="H12" s="225">
        <f t="shared" si="1"/>
        <v>2.0408163265306123</v>
      </c>
      <c r="K12" s="6">
        <v>9</v>
      </c>
      <c r="L12" s="6">
        <v>0</v>
      </c>
      <c r="M12" s="6">
        <v>0</v>
      </c>
      <c r="N12" s="6">
        <v>0</v>
      </c>
    </row>
    <row r="13" spans="1:14" ht="30" customHeight="1">
      <c r="A13" s="223">
        <v>7</v>
      </c>
      <c r="B13" s="67" t="s">
        <v>530</v>
      </c>
      <c r="C13" s="219">
        <f>'хирургија леталитет'!E13</f>
        <v>31</v>
      </c>
      <c r="D13" s="220">
        <v>16</v>
      </c>
      <c r="E13" s="219">
        <v>16</v>
      </c>
      <c r="F13" s="219">
        <v>16</v>
      </c>
      <c r="G13" s="85">
        <f t="shared" si="0"/>
        <v>100</v>
      </c>
      <c r="H13" s="225">
        <f t="shared" si="1"/>
        <v>51.61290322580645</v>
      </c>
      <c r="K13" s="6">
        <v>1056</v>
      </c>
      <c r="L13" s="6">
        <v>145</v>
      </c>
      <c r="M13" s="6">
        <v>111</v>
      </c>
      <c r="N13" s="6">
        <v>127</v>
      </c>
    </row>
    <row r="14" spans="1:14" ht="30" customHeight="1">
      <c r="A14" s="223">
        <v>8</v>
      </c>
      <c r="B14" s="67" t="s">
        <v>548</v>
      </c>
      <c r="C14" s="219">
        <f>'хирургија леталитет'!E14</f>
        <v>16</v>
      </c>
      <c r="D14" s="220">
        <v>6</v>
      </c>
      <c r="E14" s="219">
        <v>6</v>
      </c>
      <c r="F14" s="219">
        <v>6</v>
      </c>
      <c r="G14" s="85">
        <f t="shared" si="0"/>
        <v>100</v>
      </c>
      <c r="H14" s="225">
        <f t="shared" si="1"/>
        <v>37.5</v>
      </c>
      <c r="K14" s="6">
        <v>79</v>
      </c>
      <c r="L14" s="6">
        <v>16</v>
      </c>
      <c r="M14" s="6">
        <v>10</v>
      </c>
      <c r="N14" s="6">
        <v>14</v>
      </c>
    </row>
    <row r="15" spans="1:14" ht="30" customHeight="1">
      <c r="A15" s="223">
        <v>9</v>
      </c>
      <c r="B15" s="67" t="s">
        <v>556</v>
      </c>
      <c r="C15" s="219">
        <f>'хирургија леталитет'!E15</f>
        <v>4</v>
      </c>
      <c r="D15" s="220">
        <v>0</v>
      </c>
      <c r="E15" s="219">
        <v>0</v>
      </c>
      <c r="F15" s="219">
        <v>0</v>
      </c>
      <c r="G15" s="85">
        <v>0</v>
      </c>
      <c r="H15" s="225">
        <f t="shared" si="1"/>
        <v>0</v>
      </c>
      <c r="K15" s="6">
        <v>22</v>
      </c>
      <c r="L15" s="6">
        <v>0</v>
      </c>
      <c r="M15" s="6">
        <v>0</v>
      </c>
      <c r="N15" s="6">
        <v>0</v>
      </c>
    </row>
    <row r="16" spans="1:14" ht="30" customHeight="1">
      <c r="A16" s="223">
        <v>10</v>
      </c>
      <c r="B16" s="67" t="s">
        <v>553</v>
      </c>
      <c r="C16" s="219">
        <f>'хирургија леталитет'!E16</f>
        <v>38</v>
      </c>
      <c r="D16" s="220">
        <v>4</v>
      </c>
      <c r="E16" s="219">
        <v>2</v>
      </c>
      <c r="F16" s="219">
        <v>2</v>
      </c>
      <c r="G16" s="85">
        <f t="shared" si="0"/>
        <v>100</v>
      </c>
      <c r="H16" s="225">
        <f t="shared" si="1"/>
        <v>10.526315789473683</v>
      </c>
      <c r="K16" s="6">
        <v>115</v>
      </c>
      <c r="L16" s="6">
        <v>31</v>
      </c>
      <c r="M16" s="6">
        <v>9</v>
      </c>
      <c r="N16" s="6">
        <v>9</v>
      </c>
    </row>
    <row r="17" spans="1:14" ht="30" customHeight="1" thickBot="1">
      <c r="A17" s="468">
        <v>11</v>
      </c>
      <c r="B17" s="461" t="s">
        <v>472</v>
      </c>
      <c r="C17" s="219">
        <f>'хирургија леталитет'!E17</f>
        <v>0</v>
      </c>
      <c r="D17" s="228">
        <v>0</v>
      </c>
      <c r="E17" s="221">
        <v>0</v>
      </c>
      <c r="F17" s="221">
        <v>0</v>
      </c>
      <c r="G17" s="85"/>
      <c r="H17" s="225"/>
      <c r="K17" s="6">
        <v>2</v>
      </c>
      <c r="L17" s="6">
        <v>0</v>
      </c>
      <c r="M17" s="6">
        <v>0</v>
      </c>
      <c r="N17" s="6">
        <v>0</v>
      </c>
    </row>
    <row r="18" spans="1:14" ht="44.25" customHeight="1" thickBot="1" thickTop="1">
      <c r="A18" s="745" t="s">
        <v>525</v>
      </c>
      <c r="B18" s="746"/>
      <c r="C18" s="635">
        <f>SUM(C7:C16)</f>
        <v>2634</v>
      </c>
      <c r="D18" s="635">
        <f>SUM(D7:D16)</f>
        <v>329</v>
      </c>
      <c r="E18" s="635">
        <f>SUM(E7:E16)</f>
        <v>187</v>
      </c>
      <c r="F18" s="635">
        <f>SUM(F7:F16)</f>
        <v>233</v>
      </c>
      <c r="G18" s="632">
        <f t="shared" si="0"/>
        <v>80.25751072961373</v>
      </c>
      <c r="H18" s="633">
        <f t="shared" si="1"/>
        <v>12.49050873196659</v>
      </c>
      <c r="K18" s="6">
        <f>SUM(K7:K17)</f>
        <v>1702</v>
      </c>
      <c r="L18" s="6">
        <f>SUM(L7:L17)</f>
        <v>232</v>
      </c>
      <c r="M18" s="6">
        <f>SUM(M7:M17)</f>
        <v>137</v>
      </c>
      <c r="N18" s="6">
        <f>SUM(N7:N17)</f>
        <v>157</v>
      </c>
    </row>
    <row r="19" spans="1:8" ht="25.5" customHeight="1">
      <c r="A19" s="726" t="s">
        <v>503</v>
      </c>
      <c r="B19" s="660"/>
      <c r="C19" s="660"/>
      <c r="D19" s="660"/>
      <c r="E19" s="660"/>
      <c r="F19" s="660"/>
      <c r="G19" s="660"/>
      <c r="H19" s="660"/>
    </row>
    <row r="21" spans="1:8" ht="13.5">
      <c r="A21" s="661" t="s">
        <v>324</v>
      </c>
      <c r="B21" s="661"/>
      <c r="C21" s="661"/>
      <c r="D21" s="661"/>
      <c r="E21" s="661"/>
      <c r="F21" s="661"/>
      <c r="G21" s="661"/>
      <c r="H21" s="661"/>
    </row>
  </sheetData>
  <sheetProtection/>
  <mergeCells count="13">
    <mergeCell ref="A21:H21"/>
    <mergeCell ref="A18:B18"/>
    <mergeCell ref="A19:H19"/>
    <mergeCell ref="A1:H1"/>
    <mergeCell ref="A4:A5"/>
    <mergeCell ref="B4:B5"/>
    <mergeCell ref="C4:C5"/>
    <mergeCell ref="D4:D5"/>
    <mergeCell ref="E4:E5"/>
    <mergeCell ref="G4:G5"/>
    <mergeCell ref="H4:H5"/>
    <mergeCell ref="A2:H2"/>
    <mergeCell ref="F4:F5"/>
  </mergeCells>
  <printOptions horizontalCentered="1"/>
  <pageMargins left="0.2362204724409449" right="0.2362204724409449" top="0.5905511811023623" bottom="0.5118110236220472" header="0.5118110236220472" footer="0.5118110236220472"/>
  <pageSetup horizontalDpi="600" verticalDpi="600" orientation="landscape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P21"/>
  <sheetViews>
    <sheetView zoomScalePageLayoutView="0" workbookViewId="0" topLeftCell="A8">
      <selection activeCell="C18" sqref="C18:G18"/>
    </sheetView>
  </sheetViews>
  <sheetFormatPr defaultColWidth="9.140625" defaultRowHeight="12.75"/>
  <cols>
    <col min="1" max="1" width="4.28125" style="6" customWidth="1"/>
    <col min="2" max="2" width="23.7109375" style="6" customWidth="1"/>
    <col min="3" max="9" width="12.7109375" style="6" customWidth="1"/>
    <col min="10" max="10" width="13.7109375" style="6" customWidth="1"/>
    <col min="11" max="16384" width="9.140625" style="6" customWidth="1"/>
  </cols>
  <sheetData>
    <row r="1" spans="1:10" s="5" customFormat="1" ht="32.25" customHeight="1">
      <c r="A1" s="703" t="s">
        <v>578</v>
      </c>
      <c r="B1" s="750"/>
      <c r="C1" s="750"/>
      <c r="D1" s="750"/>
      <c r="E1" s="750"/>
      <c r="F1" s="750"/>
      <c r="G1" s="750"/>
      <c r="H1" s="750"/>
      <c r="I1" s="750"/>
      <c r="J1" s="750"/>
    </row>
    <row r="2" spans="1:10" s="5" customFormat="1" ht="15" customHeight="1">
      <c r="A2" s="748" t="s">
        <v>5</v>
      </c>
      <c r="B2" s="749"/>
      <c r="C2" s="749"/>
      <c r="D2" s="749"/>
      <c r="E2" s="749"/>
      <c r="F2" s="749"/>
      <c r="G2" s="749"/>
      <c r="H2" s="749"/>
      <c r="I2" s="749"/>
      <c r="J2" s="749"/>
    </row>
    <row r="3" spans="1:10" ht="9.75" customHeight="1" thickBot="1">
      <c r="A3" s="1"/>
      <c r="B3" s="1"/>
      <c r="C3" s="1"/>
      <c r="D3" s="1"/>
      <c r="E3" s="1"/>
      <c r="F3" s="1"/>
      <c r="G3" s="1"/>
      <c r="H3" s="1"/>
      <c r="I3" s="1"/>
      <c r="J3" s="24" t="s">
        <v>73</v>
      </c>
    </row>
    <row r="4" spans="1:10" ht="45" customHeight="1">
      <c r="A4" s="710" t="s">
        <v>56</v>
      </c>
      <c r="B4" s="743" t="s">
        <v>50</v>
      </c>
      <c r="C4" s="687" t="s">
        <v>189</v>
      </c>
      <c r="D4" s="687" t="s">
        <v>538</v>
      </c>
      <c r="E4" s="687" t="s">
        <v>7</v>
      </c>
      <c r="F4" s="687" t="s">
        <v>190</v>
      </c>
      <c r="G4" s="687" t="s">
        <v>187</v>
      </c>
      <c r="H4" s="687" t="s">
        <v>191</v>
      </c>
      <c r="I4" s="687" t="s">
        <v>540</v>
      </c>
      <c r="J4" s="706" t="s">
        <v>188</v>
      </c>
    </row>
    <row r="5" spans="1:10" ht="45" customHeight="1" thickBot="1">
      <c r="A5" s="711"/>
      <c r="B5" s="744"/>
      <c r="C5" s="668"/>
      <c r="D5" s="668"/>
      <c r="E5" s="668"/>
      <c r="F5" s="668"/>
      <c r="G5" s="668"/>
      <c r="H5" s="668"/>
      <c r="I5" s="668"/>
      <c r="J5" s="673"/>
    </row>
    <row r="6" spans="1:10" s="35" customFormat="1" ht="9.75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1">
        <v>9</v>
      </c>
    </row>
    <row r="7" spans="1:16" ht="22.5" customHeight="1" thickTop="1">
      <c r="A7" s="457">
        <v>1</v>
      </c>
      <c r="B7" s="14" t="s">
        <v>87</v>
      </c>
      <c r="C7" s="219">
        <v>44762</v>
      </c>
      <c r="D7" s="629">
        <v>389874</v>
      </c>
      <c r="E7" s="244">
        <v>612</v>
      </c>
      <c r="F7" s="629">
        <v>23638</v>
      </c>
      <c r="G7" s="244">
        <v>111</v>
      </c>
      <c r="H7" s="232">
        <f>G7/F7*100</f>
        <v>0.4695828750317286</v>
      </c>
      <c r="I7" s="232">
        <f>D7/C7</f>
        <v>8.709932532058442</v>
      </c>
      <c r="J7" s="233">
        <f>E7*365/D7</f>
        <v>0.5729543390941689</v>
      </c>
      <c r="L7" s="6">
        <v>4607</v>
      </c>
      <c r="M7" s="6">
        <v>45816</v>
      </c>
      <c r="N7" s="6">
        <v>75</v>
      </c>
      <c r="O7" s="6">
        <v>2336</v>
      </c>
      <c r="P7" s="6">
        <v>0</v>
      </c>
    </row>
    <row r="8" spans="1:16" ht="28.5" customHeight="1">
      <c r="A8" s="458">
        <v>2</v>
      </c>
      <c r="B8" s="67" t="s">
        <v>555</v>
      </c>
      <c r="C8" s="160">
        <v>5952</v>
      </c>
      <c r="D8" s="160">
        <v>20214</v>
      </c>
      <c r="E8" s="231">
        <v>35</v>
      </c>
      <c r="F8" s="160">
        <v>1665</v>
      </c>
      <c r="G8" s="160">
        <v>13</v>
      </c>
      <c r="H8" s="232">
        <f>G8/F8*100</f>
        <v>0.7807807807807807</v>
      </c>
      <c r="I8" s="232">
        <f aca="true" t="shared" si="0" ref="I8:I18">D8/C8</f>
        <v>3.3961693548387095</v>
      </c>
      <c r="J8" s="233">
        <f>E8*365/D8</f>
        <v>0.6319877312753537</v>
      </c>
      <c r="L8" s="6">
        <v>1005</v>
      </c>
      <c r="M8" s="6">
        <v>7961</v>
      </c>
      <c r="N8" s="6">
        <v>7</v>
      </c>
      <c r="O8" s="6">
        <v>953</v>
      </c>
      <c r="P8" s="6">
        <v>0</v>
      </c>
    </row>
    <row r="9" spans="1:16" ht="22.5" customHeight="1">
      <c r="A9" s="458">
        <v>3</v>
      </c>
      <c r="B9" s="68" t="s">
        <v>526</v>
      </c>
      <c r="C9" s="160">
        <v>9761</v>
      </c>
      <c r="D9" s="160">
        <v>56143</v>
      </c>
      <c r="E9" s="231">
        <v>135</v>
      </c>
      <c r="F9" s="160">
        <v>1380</v>
      </c>
      <c r="G9" s="160">
        <v>75</v>
      </c>
      <c r="H9" s="232">
        <f>G9/F9*100</f>
        <v>5.434782608695652</v>
      </c>
      <c r="I9" s="232">
        <f t="shared" si="0"/>
        <v>5.751767236963426</v>
      </c>
      <c r="J9" s="233">
        <f aca="true" t="shared" si="1" ref="J9:J17">E9*365/D9</f>
        <v>0.8776695224694084</v>
      </c>
      <c r="L9" s="6">
        <v>6921</v>
      </c>
      <c r="M9" s="6">
        <v>77062</v>
      </c>
      <c r="N9" s="6">
        <v>78</v>
      </c>
      <c r="O9" s="6">
        <v>1477</v>
      </c>
      <c r="P9" s="6">
        <v>44</v>
      </c>
    </row>
    <row r="10" spans="1:16" ht="22.5" customHeight="1">
      <c r="A10" s="458">
        <v>4</v>
      </c>
      <c r="B10" s="68" t="s">
        <v>527</v>
      </c>
      <c r="C10" s="160">
        <v>6495</v>
      </c>
      <c r="D10" s="160">
        <v>45457</v>
      </c>
      <c r="E10" s="231">
        <v>70</v>
      </c>
      <c r="F10" s="160">
        <v>1127</v>
      </c>
      <c r="G10" s="160">
        <v>77</v>
      </c>
      <c r="H10" s="232">
        <f aca="true" t="shared" si="2" ref="H10:H18">G10/F10*100</f>
        <v>6.832298136645963</v>
      </c>
      <c r="I10" s="232">
        <f t="shared" si="0"/>
        <v>6.998768283294842</v>
      </c>
      <c r="J10" s="233">
        <f t="shared" si="1"/>
        <v>0.5620696482389951</v>
      </c>
      <c r="L10" s="6">
        <v>2955</v>
      </c>
      <c r="M10" s="6">
        <v>35159</v>
      </c>
      <c r="N10" s="6">
        <v>55</v>
      </c>
      <c r="O10" s="6">
        <v>1470</v>
      </c>
      <c r="P10" s="6">
        <v>0</v>
      </c>
    </row>
    <row r="11" spans="1:16" ht="22.5" customHeight="1">
      <c r="A11" s="458">
        <v>5</v>
      </c>
      <c r="B11" s="67" t="s">
        <v>528</v>
      </c>
      <c r="C11" s="160">
        <v>5991</v>
      </c>
      <c r="D11" s="160">
        <v>35226</v>
      </c>
      <c r="E11" s="247">
        <v>64</v>
      </c>
      <c r="F11" s="160">
        <v>1371</v>
      </c>
      <c r="G11" s="170">
        <v>68</v>
      </c>
      <c r="H11" s="232">
        <f t="shared" si="2"/>
        <v>4.9598832968636035</v>
      </c>
      <c r="I11" s="232">
        <f t="shared" si="0"/>
        <v>5.8798197295943915</v>
      </c>
      <c r="J11" s="233">
        <f t="shared" si="1"/>
        <v>0.6631465394878783</v>
      </c>
      <c r="L11" s="6">
        <v>2779</v>
      </c>
      <c r="M11" s="6">
        <v>39698</v>
      </c>
      <c r="N11" s="6">
        <v>62</v>
      </c>
      <c r="O11" s="6">
        <v>1912</v>
      </c>
      <c r="P11" s="6">
        <v>2</v>
      </c>
    </row>
    <row r="12" spans="1:16" ht="24.75">
      <c r="A12" s="458">
        <v>6</v>
      </c>
      <c r="B12" s="67" t="s">
        <v>539</v>
      </c>
      <c r="C12" s="160">
        <v>4617</v>
      </c>
      <c r="D12" s="160">
        <v>52497</v>
      </c>
      <c r="E12" s="231">
        <v>155</v>
      </c>
      <c r="F12" s="160">
        <v>3299</v>
      </c>
      <c r="G12" s="160">
        <v>62</v>
      </c>
      <c r="H12" s="232">
        <f t="shared" si="2"/>
        <v>1.8793573810245527</v>
      </c>
      <c r="I12" s="232">
        <f t="shared" si="0"/>
        <v>11.37037037037037</v>
      </c>
      <c r="J12" s="233">
        <f t="shared" si="1"/>
        <v>1.0776806293692973</v>
      </c>
      <c r="L12" s="6">
        <v>1983</v>
      </c>
      <c r="M12" s="6">
        <v>11420</v>
      </c>
      <c r="N12" s="6">
        <v>26</v>
      </c>
      <c r="O12" s="6">
        <v>102</v>
      </c>
      <c r="P12" s="6">
        <v>0</v>
      </c>
    </row>
    <row r="13" spans="1:16" ht="28.5" customHeight="1">
      <c r="A13" s="458">
        <v>7</v>
      </c>
      <c r="B13" s="67" t="s">
        <v>530</v>
      </c>
      <c r="C13" s="160">
        <v>5592</v>
      </c>
      <c r="D13" s="160">
        <v>35022</v>
      </c>
      <c r="E13" s="231">
        <v>117</v>
      </c>
      <c r="F13" s="160">
        <v>499</v>
      </c>
      <c r="G13" s="160">
        <v>5</v>
      </c>
      <c r="H13" s="232">
        <f t="shared" si="2"/>
        <v>1.002004008016032</v>
      </c>
      <c r="I13" s="232">
        <f t="shared" si="0"/>
        <v>6.262875536480687</v>
      </c>
      <c r="J13" s="233">
        <f t="shared" si="1"/>
        <v>1.2193763919821827</v>
      </c>
      <c r="L13" s="6">
        <v>4545</v>
      </c>
      <c r="M13" s="6">
        <v>23998</v>
      </c>
      <c r="N13" s="6">
        <v>32</v>
      </c>
      <c r="O13" s="6">
        <v>0</v>
      </c>
      <c r="P13" s="6">
        <v>0</v>
      </c>
    </row>
    <row r="14" spans="1:16" ht="24.75">
      <c r="A14" s="458">
        <v>8</v>
      </c>
      <c r="B14" s="67" t="s">
        <v>88</v>
      </c>
      <c r="C14" s="160">
        <v>6596</v>
      </c>
      <c r="D14" s="160">
        <v>35660</v>
      </c>
      <c r="E14" s="231">
        <v>113</v>
      </c>
      <c r="F14" s="160">
        <v>560</v>
      </c>
      <c r="G14" s="160">
        <v>0</v>
      </c>
      <c r="H14" s="232">
        <f t="shared" si="2"/>
        <v>0</v>
      </c>
      <c r="I14" s="232">
        <f t="shared" si="0"/>
        <v>5.406306852637963</v>
      </c>
      <c r="J14" s="233">
        <f t="shared" si="1"/>
        <v>1.1566180594503646</v>
      </c>
      <c r="L14" s="6">
        <v>3262</v>
      </c>
      <c r="M14" s="6">
        <v>26487</v>
      </c>
      <c r="N14" s="6">
        <v>48</v>
      </c>
      <c r="O14" s="6">
        <v>957</v>
      </c>
      <c r="P14" s="6">
        <v>0</v>
      </c>
    </row>
    <row r="15" spans="1:16" ht="28.5" customHeight="1">
      <c r="A15" s="458">
        <v>9</v>
      </c>
      <c r="B15" s="67" t="s">
        <v>556</v>
      </c>
      <c r="C15" s="160">
        <v>3622</v>
      </c>
      <c r="D15" s="160">
        <v>24480</v>
      </c>
      <c r="E15" s="231">
        <v>41</v>
      </c>
      <c r="F15" s="160">
        <v>2481</v>
      </c>
      <c r="G15" s="160">
        <v>54</v>
      </c>
      <c r="H15" s="232">
        <f t="shared" si="2"/>
        <v>2.176541717049577</v>
      </c>
      <c r="I15" s="232">
        <f t="shared" si="0"/>
        <v>6.758696852567642</v>
      </c>
      <c r="J15" s="233">
        <f t="shared" si="1"/>
        <v>0.6113153594771242</v>
      </c>
      <c r="L15" s="6">
        <v>9670</v>
      </c>
      <c r="M15" s="6">
        <v>66946</v>
      </c>
      <c r="N15" s="6">
        <v>114</v>
      </c>
      <c r="O15" s="6">
        <v>11089</v>
      </c>
      <c r="P15" s="6">
        <v>8</v>
      </c>
    </row>
    <row r="16" spans="1:16" ht="28.5" customHeight="1">
      <c r="A16" s="463">
        <v>10</v>
      </c>
      <c r="B16" s="470" t="s">
        <v>553</v>
      </c>
      <c r="C16" s="464">
        <v>9650</v>
      </c>
      <c r="D16" s="464">
        <v>154039</v>
      </c>
      <c r="E16" s="465">
        <v>381</v>
      </c>
      <c r="F16" s="464">
        <v>6806</v>
      </c>
      <c r="G16" s="464">
        <v>297</v>
      </c>
      <c r="H16" s="466">
        <f t="shared" si="2"/>
        <v>4.363796650014693</v>
      </c>
      <c r="I16" s="466">
        <f t="shared" si="0"/>
        <v>15.96259067357513</v>
      </c>
      <c r="J16" s="467">
        <f t="shared" si="1"/>
        <v>0.9027908516674349</v>
      </c>
      <c r="L16" s="6">
        <v>2590</v>
      </c>
      <c r="M16" s="6">
        <v>15016</v>
      </c>
      <c r="N16" s="6">
        <v>31</v>
      </c>
      <c r="O16" s="6">
        <v>931</v>
      </c>
      <c r="P16" s="6">
        <v>19</v>
      </c>
    </row>
    <row r="17" spans="1:16" ht="28.5" customHeight="1" thickBot="1">
      <c r="A17" s="462">
        <v>11</v>
      </c>
      <c r="B17" s="461" t="s">
        <v>472</v>
      </c>
      <c r="C17" s="162">
        <v>254</v>
      </c>
      <c r="D17" s="248">
        <v>254</v>
      </c>
      <c r="E17" s="249">
        <v>2</v>
      </c>
      <c r="F17" s="248">
        <v>254</v>
      </c>
      <c r="G17" s="162">
        <v>0</v>
      </c>
      <c r="H17" s="237">
        <v>0</v>
      </c>
      <c r="I17" s="237">
        <f t="shared" si="0"/>
        <v>1</v>
      </c>
      <c r="J17" s="276">
        <f t="shared" si="1"/>
        <v>2.874015748031496</v>
      </c>
      <c r="L17" s="6">
        <v>1415</v>
      </c>
      <c r="M17" s="6">
        <v>18136</v>
      </c>
      <c r="N17" s="6">
        <v>21</v>
      </c>
      <c r="O17" s="6">
        <v>985</v>
      </c>
      <c r="P17" s="6">
        <v>2</v>
      </c>
    </row>
    <row r="18" spans="1:16" ht="33" customHeight="1" thickBot="1" thickTop="1">
      <c r="A18" s="736" t="s">
        <v>525</v>
      </c>
      <c r="B18" s="747"/>
      <c r="C18" s="81">
        <f>SUM(C7:C17)</f>
        <v>103292</v>
      </c>
      <c r="D18" s="81">
        <f>SUM(D7:D17)</f>
        <v>848866</v>
      </c>
      <c r="E18" s="81">
        <f>SUM(E7:E17)</f>
        <v>1725</v>
      </c>
      <c r="F18" s="81">
        <f>SUM(F7:F17)</f>
        <v>43080</v>
      </c>
      <c r="G18" s="81">
        <f>SUM(G7:G17)</f>
        <v>762</v>
      </c>
      <c r="H18" s="76">
        <f t="shared" si="2"/>
        <v>1.7688022284122564</v>
      </c>
      <c r="I18" s="76">
        <f t="shared" si="0"/>
        <v>8.218119505866863</v>
      </c>
      <c r="J18" s="77">
        <f>E18*365/D18</f>
        <v>0.7417248423190468</v>
      </c>
      <c r="L18" s="6">
        <v>1707</v>
      </c>
      <c r="M18" s="6">
        <v>19158</v>
      </c>
      <c r="N18" s="6">
        <v>58</v>
      </c>
      <c r="O18" s="6">
        <v>1426</v>
      </c>
      <c r="P18" s="6">
        <v>36</v>
      </c>
    </row>
    <row r="19" spans="1:16" ht="13.5">
      <c r="A19" s="13" t="s">
        <v>565</v>
      </c>
      <c r="L19" s="6">
        <v>1323</v>
      </c>
      <c r="M19" s="6">
        <v>3017</v>
      </c>
      <c r="N19" s="6">
        <v>5</v>
      </c>
      <c r="O19" s="6">
        <v>0</v>
      </c>
      <c r="P19" s="6">
        <v>0</v>
      </c>
    </row>
    <row r="20" spans="12:16" ht="13.5">
      <c r="L20" s="6">
        <f>SUM(L7:L19)</f>
        <v>44762</v>
      </c>
      <c r="M20" s="6">
        <f>SUM(M7:M19)</f>
        <v>389874</v>
      </c>
      <c r="N20" s="6">
        <f>SUM(N7:N19)</f>
        <v>612</v>
      </c>
      <c r="O20" s="6">
        <f>SUM(O7:O19)</f>
        <v>23638</v>
      </c>
      <c r="P20" s="6">
        <f>SUM(P7:P19)</f>
        <v>111</v>
      </c>
    </row>
    <row r="21" spans="1:10" ht="13.5">
      <c r="A21" s="669" t="s">
        <v>325</v>
      </c>
      <c r="B21" s="669"/>
      <c r="C21" s="669"/>
      <c r="D21" s="669"/>
      <c r="E21" s="669"/>
      <c r="F21" s="669"/>
      <c r="G21" s="669"/>
      <c r="H21" s="669"/>
      <c r="I21" s="669"/>
      <c r="J21" s="669"/>
    </row>
  </sheetData>
  <sheetProtection/>
  <mergeCells count="14">
    <mergeCell ref="A1:J1"/>
    <mergeCell ref="A4:A5"/>
    <mergeCell ref="B4:B5"/>
    <mergeCell ref="C4:C5"/>
    <mergeCell ref="D4:D5"/>
    <mergeCell ref="H4:H5"/>
    <mergeCell ref="I4:I5"/>
    <mergeCell ref="A18:B18"/>
    <mergeCell ref="E4:E5"/>
    <mergeCell ref="F4:F5"/>
    <mergeCell ref="G4:G5"/>
    <mergeCell ref="A21:J21"/>
    <mergeCell ref="A2:J2"/>
    <mergeCell ref="J4:J5"/>
  </mergeCells>
  <printOptions horizontalCentered="1"/>
  <pageMargins left="0.4330708661417323" right="0.15748031496062992" top="0.5905511811023623" bottom="0.984251968503937" header="0.5118110236220472" footer="0.5118110236220472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4">
      <selection activeCell="J15" sqref="J15"/>
    </sheetView>
  </sheetViews>
  <sheetFormatPr defaultColWidth="9.140625" defaultRowHeight="12.75"/>
  <cols>
    <col min="1" max="1" width="4.140625" style="6" customWidth="1"/>
    <col min="2" max="2" width="28.7109375" style="6" customWidth="1"/>
    <col min="3" max="3" width="13.7109375" style="6" customWidth="1"/>
    <col min="4" max="4" width="15.57421875" style="6" customWidth="1"/>
    <col min="5" max="5" width="18.421875" style="6" customWidth="1"/>
    <col min="6" max="6" width="10.57421875" style="6" customWidth="1"/>
    <col min="7" max="7" width="13.140625" style="6" customWidth="1"/>
    <col min="8" max="8" width="18.7109375" style="6" customWidth="1"/>
    <col min="9" max="16384" width="9.140625" style="6" customWidth="1"/>
  </cols>
  <sheetData>
    <row r="1" spans="1:8" s="5" customFormat="1" ht="30.75" customHeight="1">
      <c r="A1" s="703" t="s">
        <v>579</v>
      </c>
      <c r="B1" s="723"/>
      <c r="C1" s="723"/>
      <c r="D1" s="723"/>
      <c r="E1" s="723"/>
      <c r="F1" s="723"/>
      <c r="G1" s="723"/>
      <c r="H1" s="723"/>
    </row>
    <row r="2" spans="1:8" s="5" customFormat="1" ht="19.5" customHeight="1">
      <c r="A2" s="751" t="s">
        <v>5</v>
      </c>
      <c r="B2" s="752"/>
      <c r="C2" s="752"/>
      <c r="D2" s="752"/>
      <c r="E2" s="752"/>
      <c r="F2" s="752"/>
      <c r="G2" s="752"/>
      <c r="H2" s="752"/>
    </row>
    <row r="3" spans="1:8" ht="10.5" customHeight="1" thickBot="1">
      <c r="A3" s="50"/>
      <c r="B3" s="51"/>
      <c r="C3" s="51"/>
      <c r="D3" s="51"/>
      <c r="E3" s="51"/>
      <c r="F3" s="51"/>
      <c r="G3" s="51"/>
      <c r="H3" s="24" t="s">
        <v>293</v>
      </c>
    </row>
    <row r="4" spans="1:8" ht="39.75" customHeight="1">
      <c r="A4" s="710" t="s">
        <v>56</v>
      </c>
      <c r="B4" s="743" t="s">
        <v>50</v>
      </c>
      <c r="C4" s="687" t="s">
        <v>11</v>
      </c>
      <c r="D4" s="687" t="s">
        <v>289</v>
      </c>
      <c r="E4" s="687" t="s">
        <v>12</v>
      </c>
      <c r="F4" s="687" t="s">
        <v>13</v>
      </c>
      <c r="G4" s="687" t="s">
        <v>89</v>
      </c>
      <c r="H4" s="706" t="s">
        <v>290</v>
      </c>
    </row>
    <row r="5" spans="1:8" ht="43.5" customHeight="1" thickBot="1">
      <c r="A5" s="711"/>
      <c r="B5" s="744"/>
      <c r="C5" s="668"/>
      <c r="D5" s="668"/>
      <c r="E5" s="668"/>
      <c r="F5" s="668"/>
      <c r="G5" s="668"/>
      <c r="H5" s="673"/>
    </row>
    <row r="6" spans="1:8" s="35" customFormat="1" ht="9.75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31">
        <v>7</v>
      </c>
    </row>
    <row r="7" spans="1:8" ht="30" customHeight="1" thickTop="1">
      <c r="A7" s="8">
        <v>1</v>
      </c>
      <c r="B7" s="14" t="s">
        <v>554</v>
      </c>
      <c r="C7" s="219">
        <v>60228</v>
      </c>
      <c r="D7" s="220">
        <v>45505</v>
      </c>
      <c r="E7" s="219">
        <v>114393</v>
      </c>
      <c r="F7" s="231">
        <v>237</v>
      </c>
      <c r="G7" s="245">
        <f aca="true" t="shared" si="0" ref="G7:G15">E7/C7</f>
        <v>1.899332536361825</v>
      </c>
      <c r="H7" s="242">
        <f aca="true" t="shared" si="1" ref="H7:H15">D7/F7</f>
        <v>192.0042194092827</v>
      </c>
    </row>
    <row r="8" spans="1:8" ht="30" customHeight="1">
      <c r="A8" s="9">
        <v>2</v>
      </c>
      <c r="B8" s="67" t="s">
        <v>555</v>
      </c>
      <c r="C8" s="219">
        <v>7569</v>
      </c>
      <c r="D8" s="220">
        <v>6253</v>
      </c>
      <c r="E8" s="219">
        <v>3016</v>
      </c>
      <c r="F8" s="231">
        <v>45</v>
      </c>
      <c r="G8" s="85">
        <f t="shared" si="0"/>
        <v>0.39846743295019155</v>
      </c>
      <c r="H8" s="225">
        <f t="shared" si="1"/>
        <v>138.95555555555555</v>
      </c>
    </row>
    <row r="9" spans="1:8" ht="30" customHeight="1">
      <c r="A9" s="9">
        <v>3</v>
      </c>
      <c r="B9" s="68" t="s">
        <v>526</v>
      </c>
      <c r="C9" s="219">
        <v>15025</v>
      </c>
      <c r="D9" s="220">
        <v>8624</v>
      </c>
      <c r="E9" s="219">
        <v>20776</v>
      </c>
      <c r="F9" s="231">
        <v>87</v>
      </c>
      <c r="G9" s="85">
        <f t="shared" si="0"/>
        <v>1.3827620632279534</v>
      </c>
      <c r="H9" s="225">
        <f t="shared" si="1"/>
        <v>99.1264367816092</v>
      </c>
    </row>
    <row r="10" spans="1:8" ht="30" customHeight="1">
      <c r="A10" s="9">
        <v>4</v>
      </c>
      <c r="B10" s="68" t="s">
        <v>527</v>
      </c>
      <c r="C10" s="219">
        <v>6350</v>
      </c>
      <c r="D10" s="219">
        <v>5080</v>
      </c>
      <c r="E10" s="219">
        <v>11537</v>
      </c>
      <c r="F10" s="231">
        <v>70</v>
      </c>
      <c r="G10" s="85">
        <f t="shared" si="0"/>
        <v>1.8168503937007874</v>
      </c>
      <c r="H10" s="225">
        <f t="shared" si="1"/>
        <v>72.57142857142857</v>
      </c>
    </row>
    <row r="11" spans="1:8" ht="30" customHeight="1">
      <c r="A11" s="9">
        <v>5</v>
      </c>
      <c r="B11" s="67" t="s">
        <v>528</v>
      </c>
      <c r="C11" s="219">
        <v>5693</v>
      </c>
      <c r="D11" s="226">
        <v>5593</v>
      </c>
      <c r="E11" s="227">
        <v>17946</v>
      </c>
      <c r="F11" s="247">
        <v>52.5</v>
      </c>
      <c r="G11" s="85">
        <f t="shared" si="0"/>
        <v>3.1522922887756892</v>
      </c>
      <c r="H11" s="225">
        <f t="shared" si="1"/>
        <v>106.53333333333333</v>
      </c>
    </row>
    <row r="12" spans="1:8" ht="30" customHeight="1">
      <c r="A12" s="9">
        <v>6</v>
      </c>
      <c r="B12" s="67" t="s">
        <v>539</v>
      </c>
      <c r="C12" s="219">
        <v>3633</v>
      </c>
      <c r="D12" s="220">
        <v>3633</v>
      </c>
      <c r="E12" s="219">
        <v>16384</v>
      </c>
      <c r="F12" s="231">
        <v>25</v>
      </c>
      <c r="G12" s="85">
        <f t="shared" si="0"/>
        <v>4.509771538673273</v>
      </c>
      <c r="H12" s="225">
        <f t="shared" si="1"/>
        <v>145.32</v>
      </c>
    </row>
    <row r="13" spans="1:8" ht="30" customHeight="1">
      <c r="A13" s="9">
        <v>7</v>
      </c>
      <c r="B13" s="67" t="s">
        <v>530</v>
      </c>
      <c r="C13" s="219">
        <v>5752</v>
      </c>
      <c r="D13" s="220">
        <v>4455</v>
      </c>
      <c r="E13" s="219">
        <v>11504</v>
      </c>
      <c r="F13" s="231">
        <v>31</v>
      </c>
      <c r="G13" s="85">
        <f t="shared" si="0"/>
        <v>2</v>
      </c>
      <c r="H13" s="225">
        <f t="shared" si="1"/>
        <v>143.70967741935485</v>
      </c>
    </row>
    <row r="14" spans="1:8" ht="35.25" customHeight="1">
      <c r="A14" s="9">
        <v>8</v>
      </c>
      <c r="B14" s="67" t="s">
        <v>548</v>
      </c>
      <c r="C14" s="219">
        <v>9639</v>
      </c>
      <c r="D14" s="220">
        <v>9057</v>
      </c>
      <c r="E14" s="219">
        <v>10980</v>
      </c>
      <c r="F14" s="231">
        <v>43</v>
      </c>
      <c r="G14" s="85">
        <f t="shared" si="0"/>
        <v>1.1391223155929038</v>
      </c>
      <c r="H14" s="225">
        <f t="shared" si="1"/>
        <v>210.62790697674419</v>
      </c>
    </row>
    <row r="15" spans="1:8" ht="30" customHeight="1">
      <c r="A15" s="9">
        <v>9</v>
      </c>
      <c r="B15" s="67" t="s">
        <v>556</v>
      </c>
      <c r="C15" s="219">
        <v>7301</v>
      </c>
      <c r="D15" s="220">
        <v>4734</v>
      </c>
      <c r="E15" s="219">
        <v>8419</v>
      </c>
      <c r="F15" s="231">
        <v>31</v>
      </c>
      <c r="G15" s="85">
        <f t="shared" si="0"/>
        <v>1.1531297082591425</v>
      </c>
      <c r="H15" s="225">
        <f t="shared" si="1"/>
        <v>152.70967741935485</v>
      </c>
    </row>
    <row r="16" spans="1:8" ht="30" customHeight="1">
      <c r="A16" s="9">
        <v>10</v>
      </c>
      <c r="B16" s="67" t="s">
        <v>566</v>
      </c>
      <c r="C16" s="219">
        <v>7356</v>
      </c>
      <c r="D16" s="220">
        <v>5542</v>
      </c>
      <c r="E16" s="219">
        <v>0</v>
      </c>
      <c r="F16" s="231">
        <v>51</v>
      </c>
      <c r="G16" s="85">
        <f>E16/C16</f>
        <v>0</v>
      </c>
      <c r="H16" s="225">
        <f>D16/F16</f>
        <v>108.66666666666667</v>
      </c>
    </row>
    <row r="17" spans="1:8" ht="30" customHeight="1">
      <c r="A17" s="10">
        <v>11</v>
      </c>
      <c r="B17" s="90" t="s">
        <v>553</v>
      </c>
      <c r="C17" s="244">
        <v>13759</v>
      </c>
      <c r="D17" s="240">
        <v>6728</v>
      </c>
      <c r="E17" s="244">
        <v>17526</v>
      </c>
      <c r="F17" s="234">
        <v>84</v>
      </c>
      <c r="G17" s="241">
        <f>E17/C17</f>
        <v>1.2737844320081402</v>
      </c>
      <c r="H17" s="254">
        <f>D17/F17</f>
        <v>80.0952380952381</v>
      </c>
    </row>
    <row r="18" spans="1:8" ht="30" customHeight="1" thickBot="1">
      <c r="A18" s="32">
        <v>12</v>
      </c>
      <c r="B18" s="209" t="s">
        <v>611</v>
      </c>
      <c r="C18" s="257">
        <v>254</v>
      </c>
      <c r="D18" s="253">
        <v>254</v>
      </c>
      <c r="E18" s="257">
        <v>0</v>
      </c>
      <c r="F18" s="495">
        <v>1</v>
      </c>
      <c r="G18" s="86">
        <f>E18/C18</f>
        <v>0</v>
      </c>
      <c r="H18" s="251">
        <f>D18/F18</f>
        <v>254</v>
      </c>
    </row>
    <row r="19" spans="1:8" ht="33.75" customHeight="1" thickBot="1" thickTop="1">
      <c r="A19" s="736" t="s">
        <v>525</v>
      </c>
      <c r="B19" s="747"/>
      <c r="C19" s="78">
        <f>SUM(C7:C18)</f>
        <v>142559</v>
      </c>
      <c r="D19" s="78">
        <f>SUM(D7:D18)</f>
        <v>105458</v>
      </c>
      <c r="E19" s="78">
        <f>SUM(E7:E18)</f>
        <v>232481</v>
      </c>
      <c r="F19" s="78">
        <f>SUM(F7:F18)</f>
        <v>757.5</v>
      </c>
      <c r="G19" s="76">
        <f>E19/C19</f>
        <v>1.630770417862078</v>
      </c>
      <c r="H19" s="77">
        <f>D19/F19</f>
        <v>139.2184818481848</v>
      </c>
    </row>
    <row r="20" spans="1:8" ht="18.75" customHeight="1">
      <c r="A20" s="753" t="s">
        <v>612</v>
      </c>
      <c r="B20" s="753"/>
      <c r="C20" s="753"/>
      <c r="D20" s="753"/>
      <c r="E20" s="753"/>
      <c r="F20" s="753"/>
      <c r="G20" s="753"/>
      <c r="H20" s="753"/>
    </row>
    <row r="21" spans="1:8" ht="12" customHeight="1">
      <c r="A21" s="661" t="s">
        <v>326</v>
      </c>
      <c r="B21" s="661"/>
      <c r="C21" s="661"/>
      <c r="D21" s="661"/>
      <c r="E21" s="661"/>
      <c r="F21" s="661"/>
      <c r="G21" s="661"/>
      <c r="H21" s="661"/>
    </row>
    <row r="22" ht="12" customHeight="1"/>
    <row r="23" ht="12" customHeight="1"/>
  </sheetData>
  <sheetProtection/>
  <mergeCells count="13">
    <mergeCell ref="A1:H1"/>
    <mergeCell ref="A4:A5"/>
    <mergeCell ref="B4:B5"/>
    <mergeCell ref="C4:C5"/>
    <mergeCell ref="D4:D5"/>
    <mergeCell ref="E4:E5"/>
    <mergeCell ref="F4:F5"/>
    <mergeCell ref="G4:G5"/>
    <mergeCell ref="A2:H2"/>
    <mergeCell ref="A20:H20"/>
    <mergeCell ref="A21:H21"/>
    <mergeCell ref="H4:H5"/>
    <mergeCell ref="A19:B19"/>
  </mergeCells>
  <printOptions verticalCentered="1"/>
  <pageMargins left="0.5511811023622047" right="0.35433070866141736" top="0.5905511811023623" bottom="0.5118110236220472" header="0.5118110236220472" footer="0.5118110236220472"/>
  <pageSetup horizontalDpi="600" verticalDpi="600" orientation="landscape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3">
      <selection activeCell="C6" sqref="C6:C18"/>
    </sheetView>
  </sheetViews>
  <sheetFormatPr defaultColWidth="9.140625" defaultRowHeight="12.75"/>
  <cols>
    <col min="1" max="1" width="3.7109375" style="0" customWidth="1"/>
    <col min="2" max="2" width="30.421875" style="0" customWidth="1"/>
    <col min="3" max="3" width="14.57421875" style="0" customWidth="1"/>
    <col min="4" max="4" width="14.00390625" style="0" customWidth="1"/>
    <col min="5" max="5" width="11.00390625" style="0" customWidth="1"/>
    <col min="6" max="6" width="14.8515625" style="0" customWidth="1"/>
    <col min="7" max="7" width="15.57421875" style="0" customWidth="1"/>
    <col min="8" max="8" width="13.8515625" style="0" customWidth="1"/>
    <col min="9" max="9" width="14.57421875" style="0" customWidth="1"/>
  </cols>
  <sheetData>
    <row r="1" spans="1:9" ht="36.75" customHeight="1">
      <c r="A1" s="689" t="s">
        <v>580</v>
      </c>
      <c r="B1" s="689"/>
      <c r="C1" s="689"/>
      <c r="D1" s="689"/>
      <c r="E1" s="689"/>
      <c r="F1" s="689"/>
      <c r="G1" s="689"/>
      <c r="H1" s="689"/>
      <c r="I1" s="689"/>
    </row>
    <row r="2" spans="1:9" ht="14.25" customHeight="1" thickBot="1">
      <c r="A2" s="71"/>
      <c r="B2" s="96"/>
      <c r="C2" s="97"/>
      <c r="D2" s="97"/>
      <c r="E2" s="97"/>
      <c r="F2" s="97"/>
      <c r="G2" s="97"/>
      <c r="H2" s="98"/>
      <c r="I2" s="102" t="s">
        <v>78</v>
      </c>
    </row>
    <row r="3" spans="1:9" ht="12.75">
      <c r="A3" s="710" t="s">
        <v>56</v>
      </c>
      <c r="B3" s="685" t="s">
        <v>50</v>
      </c>
      <c r="C3" s="697" t="s">
        <v>9</v>
      </c>
      <c r="D3" s="697" t="s">
        <v>246</v>
      </c>
      <c r="E3" s="697" t="s">
        <v>247</v>
      </c>
      <c r="F3" s="697" t="s">
        <v>248</v>
      </c>
      <c r="G3" s="697" t="s">
        <v>249</v>
      </c>
      <c r="H3" s="697" t="s">
        <v>10</v>
      </c>
      <c r="I3" s="681" t="s">
        <v>250</v>
      </c>
    </row>
    <row r="4" spans="1:9" ht="48.75" customHeight="1" thickBot="1">
      <c r="A4" s="711"/>
      <c r="B4" s="686"/>
      <c r="C4" s="755"/>
      <c r="D4" s="755"/>
      <c r="E4" s="755"/>
      <c r="F4" s="755"/>
      <c r="G4" s="755"/>
      <c r="H4" s="756"/>
      <c r="I4" s="757"/>
    </row>
    <row r="5" spans="1:9" s="56" customFormat="1" ht="9" thickBot="1" thickTop="1">
      <c r="A5" s="28">
        <v>0</v>
      </c>
      <c r="B5" s="6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130">
        <v>7</v>
      </c>
      <c r="I5" s="131">
        <v>8</v>
      </c>
    </row>
    <row r="6" spans="1:9" ht="30" customHeight="1" thickTop="1">
      <c r="A6" s="8">
        <v>1</v>
      </c>
      <c r="B6" s="64" t="s">
        <v>554</v>
      </c>
      <c r="C6" s="165">
        <f>'преоперативни дани'!D7</f>
        <v>45505</v>
      </c>
      <c r="D6" s="161">
        <v>26</v>
      </c>
      <c r="E6" s="160">
        <v>743</v>
      </c>
      <c r="F6" s="160">
        <v>0</v>
      </c>
      <c r="G6" s="160">
        <v>0</v>
      </c>
      <c r="H6" s="232">
        <f>E6/C6*100</f>
        <v>1.6327876057576092</v>
      </c>
      <c r="I6" s="233">
        <f>D6/C6*100</f>
        <v>0.05713657839797825</v>
      </c>
    </row>
    <row r="7" spans="1:9" ht="30" customHeight="1">
      <c r="A7" s="9">
        <v>2</v>
      </c>
      <c r="B7" s="65" t="s">
        <v>555</v>
      </c>
      <c r="C7" s="160">
        <f>'преоперативни дани'!D8</f>
        <v>6253</v>
      </c>
      <c r="D7" s="161">
        <v>0</v>
      </c>
      <c r="E7" s="160">
        <v>15</v>
      </c>
      <c r="F7" s="160">
        <v>0</v>
      </c>
      <c r="G7" s="160">
        <v>0</v>
      </c>
      <c r="H7" s="232">
        <f aca="true" t="shared" si="0" ref="H7:H18">E7/C7*100</f>
        <v>0.23988485526947068</v>
      </c>
      <c r="I7" s="233">
        <f aca="true" t="shared" si="1" ref="I7:I18">D7/C7*100</f>
        <v>0</v>
      </c>
    </row>
    <row r="8" spans="1:9" ht="30" customHeight="1">
      <c r="A8" s="9">
        <v>3</v>
      </c>
      <c r="B8" s="66" t="s">
        <v>526</v>
      </c>
      <c r="C8" s="160">
        <f>'преоперативни дани'!D9</f>
        <v>8624</v>
      </c>
      <c r="D8" s="161">
        <v>0</v>
      </c>
      <c r="E8" s="160">
        <v>173</v>
      </c>
      <c r="F8" s="160">
        <v>1</v>
      </c>
      <c r="G8" s="160">
        <v>4</v>
      </c>
      <c r="H8" s="232">
        <f t="shared" si="0"/>
        <v>2.006029684601113</v>
      </c>
      <c r="I8" s="233">
        <f t="shared" si="1"/>
        <v>0</v>
      </c>
    </row>
    <row r="9" spans="1:9" ht="30" customHeight="1">
      <c r="A9" s="9">
        <v>4</v>
      </c>
      <c r="B9" s="66" t="s">
        <v>527</v>
      </c>
      <c r="C9" s="160">
        <f>'преоперативни дани'!D10</f>
        <v>5080</v>
      </c>
      <c r="D9" s="160">
        <v>2</v>
      </c>
      <c r="E9" s="160">
        <v>152</v>
      </c>
      <c r="F9" s="160">
        <v>0</v>
      </c>
      <c r="G9" s="160">
        <v>0</v>
      </c>
      <c r="H9" s="232">
        <f t="shared" si="0"/>
        <v>2.9921259842519685</v>
      </c>
      <c r="I9" s="233">
        <f t="shared" si="1"/>
        <v>0.03937007874015748</v>
      </c>
    </row>
    <row r="10" spans="1:9" ht="30" customHeight="1">
      <c r="A10" s="9">
        <v>5</v>
      </c>
      <c r="B10" s="65" t="s">
        <v>528</v>
      </c>
      <c r="C10" s="160">
        <f>'преоперативни дани'!D11</f>
        <v>5593</v>
      </c>
      <c r="D10" s="161">
        <v>20</v>
      </c>
      <c r="E10" s="160">
        <v>71</v>
      </c>
      <c r="F10" s="160">
        <v>0</v>
      </c>
      <c r="G10" s="160">
        <v>4</v>
      </c>
      <c r="H10" s="232">
        <f t="shared" si="0"/>
        <v>1.2694439477918829</v>
      </c>
      <c r="I10" s="233">
        <f t="shared" si="1"/>
        <v>0.3575898444484177</v>
      </c>
    </row>
    <row r="11" spans="1:9" ht="30" customHeight="1">
      <c r="A11" s="9">
        <v>6</v>
      </c>
      <c r="B11" s="65" t="s">
        <v>539</v>
      </c>
      <c r="C11" s="160">
        <f>'преоперативни дани'!D12</f>
        <v>3633</v>
      </c>
      <c r="D11" s="161">
        <v>2</v>
      </c>
      <c r="E11" s="160">
        <v>98</v>
      </c>
      <c r="F11" s="160">
        <v>0</v>
      </c>
      <c r="G11" s="160">
        <v>0</v>
      </c>
      <c r="H11" s="232">
        <f t="shared" si="0"/>
        <v>2.697495183044316</v>
      </c>
      <c r="I11" s="233">
        <f t="shared" si="1"/>
        <v>0.055050922102945224</v>
      </c>
    </row>
    <row r="12" spans="1:9" ht="30" customHeight="1">
      <c r="A12" s="9">
        <v>7</v>
      </c>
      <c r="B12" s="66" t="s">
        <v>529</v>
      </c>
      <c r="C12" s="160">
        <f>'преоперативни дани'!D13</f>
        <v>4455</v>
      </c>
      <c r="D12" s="161">
        <v>0</v>
      </c>
      <c r="E12" s="160">
        <v>1</v>
      </c>
      <c r="F12" s="160">
        <v>0</v>
      </c>
      <c r="G12" s="160">
        <v>0</v>
      </c>
      <c r="H12" s="232">
        <f t="shared" si="0"/>
        <v>0.022446689113355782</v>
      </c>
      <c r="I12" s="233">
        <f t="shared" si="1"/>
        <v>0</v>
      </c>
    </row>
    <row r="13" spans="1:9" ht="30" customHeight="1">
      <c r="A13" s="9">
        <v>8</v>
      </c>
      <c r="B13" s="65" t="s">
        <v>530</v>
      </c>
      <c r="C13" s="160">
        <f>'преоперативни дани'!D14</f>
        <v>9057</v>
      </c>
      <c r="D13" s="161">
        <v>0</v>
      </c>
      <c r="E13" s="160">
        <v>26</v>
      </c>
      <c r="F13" s="160">
        <v>0</v>
      </c>
      <c r="G13" s="160">
        <v>0</v>
      </c>
      <c r="H13" s="232">
        <f t="shared" si="0"/>
        <v>0.28707077398697145</v>
      </c>
      <c r="I13" s="233">
        <f t="shared" si="1"/>
        <v>0</v>
      </c>
    </row>
    <row r="14" spans="1:9" ht="30" customHeight="1">
      <c r="A14" s="9">
        <v>9</v>
      </c>
      <c r="B14" s="65" t="s">
        <v>548</v>
      </c>
      <c r="C14" s="160">
        <f>'преоперативни дани'!D15</f>
        <v>4734</v>
      </c>
      <c r="D14" s="161">
        <v>3</v>
      </c>
      <c r="E14" s="160">
        <v>8</v>
      </c>
      <c r="F14" s="160">
        <v>0</v>
      </c>
      <c r="G14" s="160">
        <v>0</v>
      </c>
      <c r="H14" s="232">
        <f t="shared" si="0"/>
        <v>0.16899028305872413</v>
      </c>
      <c r="I14" s="233">
        <f t="shared" si="1"/>
        <v>0.06337135614702154</v>
      </c>
    </row>
    <row r="15" spans="1:9" ht="30" customHeight="1">
      <c r="A15" s="9">
        <v>10</v>
      </c>
      <c r="B15" s="65" t="s">
        <v>556</v>
      </c>
      <c r="C15" s="160">
        <f>'преоперативни дани'!D16</f>
        <v>5542</v>
      </c>
      <c r="D15" s="161">
        <v>0</v>
      </c>
      <c r="E15" s="160">
        <v>4</v>
      </c>
      <c r="F15" s="160">
        <v>0</v>
      </c>
      <c r="G15" s="160">
        <v>0</v>
      </c>
      <c r="H15" s="232">
        <f t="shared" si="0"/>
        <v>0.07217610970768674</v>
      </c>
      <c r="I15" s="233">
        <f t="shared" si="1"/>
        <v>0</v>
      </c>
    </row>
    <row r="16" spans="1:9" ht="30" customHeight="1">
      <c r="A16" s="9">
        <v>11</v>
      </c>
      <c r="B16" s="65" t="s">
        <v>553</v>
      </c>
      <c r="C16" s="160">
        <f>'преоперативни дани'!D17</f>
        <v>6728</v>
      </c>
      <c r="D16" s="161">
        <v>1</v>
      </c>
      <c r="E16" s="161">
        <v>17</v>
      </c>
      <c r="F16" s="160">
        <v>0</v>
      </c>
      <c r="G16" s="160">
        <v>0</v>
      </c>
      <c r="H16" s="232">
        <f t="shared" si="0"/>
        <v>0.2526753864447087</v>
      </c>
      <c r="I16" s="233">
        <f t="shared" si="1"/>
        <v>0.014863258026159332</v>
      </c>
    </row>
    <row r="17" spans="1:9" ht="30" customHeight="1" thickBot="1">
      <c r="A17" s="32">
        <v>12</v>
      </c>
      <c r="B17" s="14" t="s">
        <v>474</v>
      </c>
      <c r="C17" s="173">
        <f>'преоперативни дани'!D18</f>
        <v>254</v>
      </c>
      <c r="D17" s="444">
        <v>0</v>
      </c>
      <c r="E17" s="444">
        <v>0</v>
      </c>
      <c r="F17" s="162">
        <v>0</v>
      </c>
      <c r="G17" s="162">
        <v>0</v>
      </c>
      <c r="H17" s="237">
        <f t="shared" si="0"/>
        <v>0</v>
      </c>
      <c r="I17" s="276">
        <f t="shared" si="1"/>
        <v>0</v>
      </c>
    </row>
    <row r="18" spans="1:9" ht="40.5" customHeight="1" thickBot="1" thickTop="1">
      <c r="A18" s="676" t="s">
        <v>525</v>
      </c>
      <c r="B18" s="677"/>
      <c r="C18" s="81">
        <f>SUM(C6:C17)</f>
        <v>105458</v>
      </c>
      <c r="D18" s="81">
        <f>SUM(D6:D17)</f>
        <v>54</v>
      </c>
      <c r="E18" s="81">
        <f>SUM(E6:E17)</f>
        <v>1308</v>
      </c>
      <c r="F18" s="81">
        <f>SUM(F6:F17)</f>
        <v>1</v>
      </c>
      <c r="G18" s="81">
        <f>SUM(G6:G17)</f>
        <v>8</v>
      </c>
      <c r="H18" s="76">
        <f t="shared" si="0"/>
        <v>1.2403041969314799</v>
      </c>
      <c r="I18" s="77">
        <f t="shared" si="1"/>
        <v>0.05120521913937302</v>
      </c>
    </row>
    <row r="19" spans="1:9" ht="12.75">
      <c r="A19" s="680" t="s">
        <v>462</v>
      </c>
      <c r="B19" s="680"/>
      <c r="C19" s="680"/>
      <c r="D19" s="680"/>
      <c r="E19" s="680"/>
      <c r="F19" s="680"/>
      <c r="G19" s="680"/>
      <c r="H19" s="680"/>
      <c r="I19" s="680"/>
    </row>
    <row r="20" spans="1:9" ht="12.75">
      <c r="A20" s="754" t="s">
        <v>327</v>
      </c>
      <c r="B20" s="754"/>
      <c r="C20" s="754"/>
      <c r="D20" s="754"/>
      <c r="E20" s="754"/>
      <c r="F20" s="754"/>
      <c r="G20" s="754"/>
      <c r="H20" s="754"/>
      <c r="I20" s="754"/>
    </row>
  </sheetData>
  <sheetProtection/>
  <mergeCells count="13">
    <mergeCell ref="G3:G4"/>
    <mergeCell ref="H3:H4"/>
    <mergeCell ref="I3:I4"/>
    <mergeCell ref="A1:I1"/>
    <mergeCell ref="A19:I19"/>
    <mergeCell ref="A20:I20"/>
    <mergeCell ref="A18:B18"/>
    <mergeCell ref="C3:C4"/>
    <mergeCell ref="D3:D4"/>
    <mergeCell ref="F3:F4"/>
    <mergeCell ref="E3:E4"/>
    <mergeCell ref="A3:A4"/>
    <mergeCell ref="B3:B4"/>
  </mergeCells>
  <printOptions horizontalCentered="1"/>
  <pageMargins left="0.6692913385826772" right="0.4724409448818898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zoomScalePageLayoutView="0" workbookViewId="0" topLeftCell="A19">
      <selection activeCell="G19" sqref="G19"/>
    </sheetView>
  </sheetViews>
  <sheetFormatPr defaultColWidth="9.140625" defaultRowHeight="12.75"/>
  <cols>
    <col min="1" max="1" width="3.8515625" style="6" customWidth="1"/>
    <col min="2" max="2" width="41.7109375" style="6" customWidth="1"/>
    <col min="3" max="7" width="9.7109375" style="6" customWidth="1"/>
    <col min="8" max="16384" width="9.140625" style="6" customWidth="1"/>
  </cols>
  <sheetData>
    <row r="1" spans="1:7" ht="24" customHeight="1">
      <c r="A1" s="662" t="s">
        <v>567</v>
      </c>
      <c r="B1" s="662"/>
      <c r="C1" s="662"/>
      <c r="D1" s="662"/>
      <c r="E1" s="662"/>
      <c r="F1" s="662"/>
      <c r="G1" s="662"/>
    </row>
    <row r="2" spans="1:7" s="45" customFormat="1" ht="14.25" customHeight="1">
      <c r="A2" s="669" t="s">
        <v>557</v>
      </c>
      <c r="B2" s="669"/>
      <c r="C2" s="669"/>
      <c r="D2" s="669"/>
      <c r="E2" s="669"/>
      <c r="F2" s="669"/>
      <c r="G2" s="669"/>
    </row>
    <row r="3" spans="2:7" s="45" customFormat="1" ht="19.5" customHeight="1" thickBot="1">
      <c r="B3" s="47"/>
      <c r="C3" s="27"/>
      <c r="D3" s="27"/>
      <c r="G3" s="24" t="s">
        <v>62</v>
      </c>
    </row>
    <row r="4" spans="1:7" ht="39.75" customHeight="1">
      <c r="A4" s="663" t="s">
        <v>56</v>
      </c>
      <c r="B4" s="665" t="s">
        <v>50</v>
      </c>
      <c r="C4" s="667" t="s">
        <v>533</v>
      </c>
      <c r="D4" s="667" t="s">
        <v>542</v>
      </c>
      <c r="E4" s="667" t="s">
        <v>543</v>
      </c>
      <c r="F4" s="667" t="s">
        <v>536</v>
      </c>
      <c r="G4" s="672" t="s">
        <v>544</v>
      </c>
    </row>
    <row r="5" spans="1:7" ht="33" customHeight="1" thickBot="1">
      <c r="A5" s="664"/>
      <c r="B5" s="666"/>
      <c r="C5" s="668"/>
      <c r="D5" s="668"/>
      <c r="E5" s="668"/>
      <c r="F5" s="668"/>
      <c r="G5" s="673"/>
    </row>
    <row r="6" spans="1:7" ht="9.75" customHeight="1" thickBot="1" thickTop="1">
      <c r="A6" s="28">
        <v>0</v>
      </c>
      <c r="B6" s="69">
        <v>1</v>
      </c>
      <c r="C6" s="29">
        <v>2</v>
      </c>
      <c r="D6" s="29">
        <v>3</v>
      </c>
      <c r="E6" s="29">
        <v>4</v>
      </c>
      <c r="F6" s="29">
        <v>5</v>
      </c>
      <c r="G6" s="31">
        <v>6</v>
      </c>
    </row>
    <row r="7" spans="1:7" ht="17.25" customHeight="1" thickTop="1">
      <c r="A7" s="8">
        <v>1</v>
      </c>
      <c r="B7" s="64" t="s">
        <v>103</v>
      </c>
      <c r="C7" s="221">
        <v>93350</v>
      </c>
      <c r="D7" s="220">
        <v>969</v>
      </c>
      <c r="E7" s="219">
        <v>3439</v>
      </c>
      <c r="F7" s="239">
        <f>E7/C7*100</f>
        <v>3.683985002678093</v>
      </c>
      <c r="G7" s="222">
        <f>D7/E7*100</f>
        <v>28.176795580110497</v>
      </c>
    </row>
    <row r="8" spans="1:7" ht="17.25" customHeight="1">
      <c r="A8" s="9">
        <v>2</v>
      </c>
      <c r="B8" s="65" t="s">
        <v>555</v>
      </c>
      <c r="C8" s="220">
        <v>14188</v>
      </c>
      <c r="D8" s="220">
        <v>65</v>
      </c>
      <c r="E8" s="219">
        <v>201</v>
      </c>
      <c r="F8" s="245">
        <f aca="true" t="shared" si="0" ref="F8:F31">E8/C8*100</f>
        <v>1.4166901606991824</v>
      </c>
      <c r="G8" s="225">
        <f aca="true" t="shared" si="1" ref="G8:G29">D8/E8*100</f>
        <v>32.33830845771145</v>
      </c>
    </row>
    <row r="9" spans="1:7" ht="17.25" customHeight="1">
      <c r="A9" s="9">
        <v>3</v>
      </c>
      <c r="B9" s="66" t="s">
        <v>526</v>
      </c>
      <c r="C9" s="220">
        <v>25930</v>
      </c>
      <c r="D9" s="220">
        <v>288</v>
      </c>
      <c r="E9" s="219">
        <v>813</v>
      </c>
      <c r="F9" s="85">
        <f t="shared" si="0"/>
        <v>3.1353644427304284</v>
      </c>
      <c r="G9" s="225">
        <f t="shared" si="1"/>
        <v>35.42435424354243</v>
      </c>
    </row>
    <row r="10" spans="1:7" ht="17.25" customHeight="1">
      <c r="A10" s="9">
        <v>4</v>
      </c>
      <c r="B10" s="66" t="s">
        <v>527</v>
      </c>
      <c r="C10" s="219">
        <v>19159</v>
      </c>
      <c r="D10" s="219">
        <v>204</v>
      </c>
      <c r="E10" s="219">
        <v>856</v>
      </c>
      <c r="F10" s="85">
        <f t="shared" si="0"/>
        <v>4.467874106164205</v>
      </c>
      <c r="G10" s="225">
        <f t="shared" si="1"/>
        <v>23.83177570093458</v>
      </c>
    </row>
    <row r="11" spans="1:7" ht="17.25" customHeight="1">
      <c r="A11" s="9">
        <v>5</v>
      </c>
      <c r="B11" s="65" t="s">
        <v>528</v>
      </c>
      <c r="C11" s="220">
        <v>16395</v>
      </c>
      <c r="D11" s="220">
        <v>209</v>
      </c>
      <c r="E11" s="219">
        <v>733</v>
      </c>
      <c r="F11" s="85">
        <f t="shared" si="0"/>
        <v>4.470875266849649</v>
      </c>
      <c r="G11" s="225">
        <f t="shared" si="1"/>
        <v>28.512960436562075</v>
      </c>
    </row>
    <row r="12" spans="1:7" ht="18" customHeight="1">
      <c r="A12" s="9">
        <v>6</v>
      </c>
      <c r="B12" s="65" t="s">
        <v>539</v>
      </c>
      <c r="C12" s="220">
        <v>8953</v>
      </c>
      <c r="D12" s="220">
        <v>15</v>
      </c>
      <c r="E12" s="219">
        <v>127</v>
      </c>
      <c r="F12" s="85">
        <f t="shared" si="0"/>
        <v>1.4185189322014968</v>
      </c>
      <c r="G12" s="225">
        <f t="shared" si="1"/>
        <v>11.811023622047244</v>
      </c>
    </row>
    <row r="13" spans="1:7" ht="17.25" customHeight="1">
      <c r="A13" s="9">
        <v>7</v>
      </c>
      <c r="B13" s="66" t="s">
        <v>529</v>
      </c>
      <c r="C13" s="220">
        <v>14775</v>
      </c>
      <c r="D13" s="220">
        <v>1</v>
      </c>
      <c r="E13" s="219">
        <v>4</v>
      </c>
      <c r="F13" s="85">
        <f t="shared" si="0"/>
        <v>0.027072758037225045</v>
      </c>
      <c r="G13" s="225">
        <f t="shared" si="1"/>
        <v>25</v>
      </c>
    </row>
    <row r="14" spans="1:7" ht="18" customHeight="1">
      <c r="A14" s="9">
        <v>8</v>
      </c>
      <c r="B14" s="65" t="s">
        <v>530</v>
      </c>
      <c r="C14" s="220">
        <v>11810</v>
      </c>
      <c r="D14" s="220">
        <v>6</v>
      </c>
      <c r="E14" s="219">
        <v>75</v>
      </c>
      <c r="F14" s="85">
        <f t="shared" si="0"/>
        <v>0.6350550381033023</v>
      </c>
      <c r="G14" s="225">
        <f t="shared" si="1"/>
        <v>8</v>
      </c>
    </row>
    <row r="15" spans="1:7" ht="21" customHeight="1">
      <c r="A15" s="9">
        <v>9</v>
      </c>
      <c r="B15" s="65" t="s">
        <v>548</v>
      </c>
      <c r="C15" s="220">
        <v>18704</v>
      </c>
      <c r="D15" s="220">
        <v>8</v>
      </c>
      <c r="E15" s="219">
        <v>71</v>
      </c>
      <c r="F15" s="85">
        <f t="shared" si="0"/>
        <v>0.37959794696321647</v>
      </c>
      <c r="G15" s="225">
        <f t="shared" si="1"/>
        <v>11.267605633802818</v>
      </c>
    </row>
    <row r="16" spans="1:7" ht="18" customHeight="1">
      <c r="A16" s="9">
        <v>10</v>
      </c>
      <c r="B16" s="65" t="s">
        <v>549</v>
      </c>
      <c r="C16" s="220">
        <v>691</v>
      </c>
      <c r="D16" s="220">
        <v>0</v>
      </c>
      <c r="E16" s="219">
        <v>0</v>
      </c>
      <c r="F16" s="85">
        <f t="shared" si="0"/>
        <v>0</v>
      </c>
      <c r="G16" s="225">
        <v>0</v>
      </c>
    </row>
    <row r="17" spans="1:7" ht="18" customHeight="1">
      <c r="A17" s="9">
        <v>11</v>
      </c>
      <c r="B17" s="65" t="s">
        <v>556</v>
      </c>
      <c r="C17" s="220">
        <v>12699</v>
      </c>
      <c r="D17" s="220">
        <v>18</v>
      </c>
      <c r="E17" s="219">
        <v>79</v>
      </c>
      <c r="F17" s="85">
        <f t="shared" si="0"/>
        <v>0.6220962280494526</v>
      </c>
      <c r="G17" s="225">
        <f t="shared" si="1"/>
        <v>22.78481012658228</v>
      </c>
    </row>
    <row r="18" spans="1:7" ht="18" customHeight="1">
      <c r="A18" s="9">
        <v>12</v>
      </c>
      <c r="B18" s="65" t="s">
        <v>531</v>
      </c>
      <c r="C18" s="220">
        <v>1017</v>
      </c>
      <c r="D18" s="220">
        <v>0</v>
      </c>
      <c r="E18" s="219">
        <v>0</v>
      </c>
      <c r="F18" s="85">
        <f t="shared" si="0"/>
        <v>0</v>
      </c>
      <c r="G18" s="225">
        <v>0</v>
      </c>
    </row>
    <row r="19" spans="1:7" ht="18" customHeight="1">
      <c r="A19" s="9">
        <v>13</v>
      </c>
      <c r="B19" s="65" t="s">
        <v>532</v>
      </c>
      <c r="C19" s="240">
        <v>6105</v>
      </c>
      <c r="D19" s="240">
        <v>0</v>
      </c>
      <c r="E19" s="244">
        <v>0</v>
      </c>
      <c r="F19" s="85">
        <f t="shared" si="0"/>
        <v>0</v>
      </c>
      <c r="G19" s="225"/>
    </row>
    <row r="20" spans="1:7" ht="24" customHeight="1">
      <c r="A20" s="10">
        <v>14</v>
      </c>
      <c r="B20" s="64" t="s">
        <v>562</v>
      </c>
      <c r="C20" s="220">
        <v>6044</v>
      </c>
      <c r="D20" s="220">
        <v>184</v>
      </c>
      <c r="E20" s="220">
        <v>1144</v>
      </c>
      <c r="F20" s="85">
        <f t="shared" si="0"/>
        <v>18.927862342819324</v>
      </c>
      <c r="G20" s="225">
        <f t="shared" si="1"/>
        <v>16.083916083916083</v>
      </c>
    </row>
    <row r="21" spans="1:7" ht="19.5" customHeight="1">
      <c r="A21" s="10">
        <v>15</v>
      </c>
      <c r="B21" s="70" t="s">
        <v>440</v>
      </c>
      <c r="C21" s="220">
        <v>2864</v>
      </c>
      <c r="D21" s="220">
        <v>0</v>
      </c>
      <c r="E21" s="220">
        <v>2</v>
      </c>
      <c r="F21" s="85">
        <f t="shared" si="0"/>
        <v>0.06983240223463687</v>
      </c>
      <c r="G21" s="225">
        <f t="shared" si="1"/>
        <v>0</v>
      </c>
    </row>
    <row r="22" spans="1:7" ht="19.5" customHeight="1">
      <c r="A22" s="9">
        <v>16</v>
      </c>
      <c r="B22" s="65" t="s">
        <v>553</v>
      </c>
      <c r="C22" s="220">
        <v>9650</v>
      </c>
      <c r="D22" s="220">
        <v>2</v>
      </c>
      <c r="E22" s="220">
        <v>38</v>
      </c>
      <c r="F22" s="85">
        <f t="shared" si="0"/>
        <v>0.39378238341968913</v>
      </c>
      <c r="G22" s="225">
        <f t="shared" si="1"/>
        <v>5.263157894736842</v>
      </c>
    </row>
    <row r="23" spans="1:7" ht="17.25" customHeight="1">
      <c r="A23" s="9">
        <v>17</v>
      </c>
      <c r="B23" s="65" t="s">
        <v>534</v>
      </c>
      <c r="C23" s="220">
        <v>714</v>
      </c>
      <c r="D23" s="220">
        <v>42</v>
      </c>
      <c r="E23" s="220">
        <v>90</v>
      </c>
      <c r="F23" s="85">
        <f t="shared" si="0"/>
        <v>12.605042016806722</v>
      </c>
      <c r="G23" s="225">
        <f t="shared" si="1"/>
        <v>46.666666666666664</v>
      </c>
    </row>
    <row r="24" spans="1:7" ht="17.25" customHeight="1">
      <c r="A24" s="9">
        <v>18</v>
      </c>
      <c r="B24" s="65" t="s">
        <v>552</v>
      </c>
      <c r="C24" s="219">
        <v>4440</v>
      </c>
      <c r="D24" s="219">
        <v>97</v>
      </c>
      <c r="E24" s="219">
        <v>223</v>
      </c>
      <c r="F24" s="85">
        <f t="shared" si="0"/>
        <v>5.0225225225225225</v>
      </c>
      <c r="G24" s="225">
        <f t="shared" si="1"/>
        <v>43.49775784753363</v>
      </c>
    </row>
    <row r="25" spans="1:7" ht="17.25" customHeight="1">
      <c r="A25" s="9">
        <v>19</v>
      </c>
      <c r="B25" s="65" t="s">
        <v>545</v>
      </c>
      <c r="C25" s="220">
        <v>934</v>
      </c>
      <c r="D25" s="220">
        <v>0</v>
      </c>
      <c r="E25" s="220">
        <v>0</v>
      </c>
      <c r="F25" s="85">
        <f t="shared" si="0"/>
        <v>0</v>
      </c>
      <c r="G25" s="225">
        <v>0</v>
      </c>
    </row>
    <row r="26" spans="1:7" ht="17.25" customHeight="1">
      <c r="A26" s="9">
        <v>20</v>
      </c>
      <c r="B26" s="65" t="s">
        <v>535</v>
      </c>
      <c r="C26" s="220">
        <v>5617</v>
      </c>
      <c r="D26" s="220">
        <v>4</v>
      </c>
      <c r="E26" s="220">
        <v>41</v>
      </c>
      <c r="F26" s="85">
        <f t="shared" si="0"/>
        <v>0.7299270072992701</v>
      </c>
      <c r="G26" s="225">
        <f t="shared" si="1"/>
        <v>9.75609756097561</v>
      </c>
    </row>
    <row r="27" spans="1:7" ht="17.25" customHeight="1">
      <c r="A27" s="9">
        <v>21</v>
      </c>
      <c r="B27" s="65" t="s">
        <v>550</v>
      </c>
      <c r="C27" s="220">
        <v>2396</v>
      </c>
      <c r="D27" s="220">
        <v>0</v>
      </c>
      <c r="E27" s="220">
        <v>13</v>
      </c>
      <c r="F27" s="85">
        <f t="shared" si="0"/>
        <v>0.5425709515859767</v>
      </c>
      <c r="G27" s="225">
        <f t="shared" si="1"/>
        <v>0</v>
      </c>
    </row>
    <row r="28" spans="1:7" ht="19.5" customHeight="1">
      <c r="A28" s="9">
        <v>22</v>
      </c>
      <c r="B28" s="65" t="s">
        <v>546</v>
      </c>
      <c r="C28" s="220">
        <v>243</v>
      </c>
      <c r="D28" s="220">
        <v>0</v>
      </c>
      <c r="E28" s="220">
        <v>0</v>
      </c>
      <c r="F28" s="85">
        <f t="shared" si="0"/>
        <v>0</v>
      </c>
      <c r="G28" s="225">
        <v>0</v>
      </c>
    </row>
    <row r="29" spans="1:7" ht="19.5" customHeight="1">
      <c r="A29" s="9">
        <v>23</v>
      </c>
      <c r="B29" s="65" t="s">
        <v>547</v>
      </c>
      <c r="C29" s="220">
        <v>570</v>
      </c>
      <c r="D29" s="220">
        <v>0</v>
      </c>
      <c r="E29" s="220">
        <v>1</v>
      </c>
      <c r="F29" s="85">
        <f t="shared" si="0"/>
        <v>0.17543859649122806</v>
      </c>
      <c r="G29" s="225">
        <f t="shared" si="1"/>
        <v>0</v>
      </c>
    </row>
    <row r="30" spans="1:7" ht="19.5" customHeight="1">
      <c r="A30" s="9">
        <v>24</v>
      </c>
      <c r="B30" s="65" t="s">
        <v>3</v>
      </c>
      <c r="C30" s="220">
        <v>610</v>
      </c>
      <c r="D30" s="220">
        <v>0</v>
      </c>
      <c r="E30" s="220">
        <v>0</v>
      </c>
      <c r="F30" s="85">
        <f t="shared" si="0"/>
        <v>0</v>
      </c>
      <c r="G30" s="225">
        <v>0</v>
      </c>
    </row>
    <row r="31" spans="1:7" ht="19.5" customHeight="1">
      <c r="A31" s="9">
        <v>25</v>
      </c>
      <c r="B31" s="65" t="s">
        <v>472</v>
      </c>
      <c r="C31" s="240">
        <v>922</v>
      </c>
      <c r="D31" s="240">
        <v>0</v>
      </c>
      <c r="E31" s="240">
        <v>0</v>
      </c>
      <c r="F31" s="85">
        <f t="shared" si="0"/>
        <v>0</v>
      </c>
      <c r="G31" s="225">
        <v>0</v>
      </c>
    </row>
    <row r="32" spans="1:7" ht="19.5" customHeight="1" thickBot="1">
      <c r="A32" s="9">
        <v>26</v>
      </c>
      <c r="B32" s="65" t="s">
        <v>551</v>
      </c>
      <c r="C32" s="240">
        <v>1018</v>
      </c>
      <c r="D32" s="240">
        <v>20</v>
      </c>
      <c r="E32" s="240">
        <v>68</v>
      </c>
      <c r="F32" s="241">
        <f>E32/C32*100</f>
        <v>6.679764243614931</v>
      </c>
      <c r="G32" s="246">
        <f>D32/E32*100</f>
        <v>29.411764705882355</v>
      </c>
    </row>
    <row r="33" spans="1:7" ht="36" customHeight="1" thickBot="1" thickTop="1">
      <c r="A33" s="670" t="s">
        <v>525</v>
      </c>
      <c r="B33" s="671"/>
      <c r="C33" s="78">
        <f>SUM(C7:C32)</f>
        <v>279798</v>
      </c>
      <c r="D33" s="78">
        <f>SUM(D7:D32)</f>
        <v>2132</v>
      </c>
      <c r="E33" s="78">
        <f>SUM(E7:E32)</f>
        <v>8018</v>
      </c>
      <c r="F33" s="76">
        <f>E33/C33*100</f>
        <v>2.865638782264348</v>
      </c>
      <c r="G33" s="77">
        <f>D33/E33*100</f>
        <v>26.59017211274632</v>
      </c>
    </row>
    <row r="34" spans="1:7" s="33" customFormat="1" ht="26.25" customHeight="1">
      <c r="A34" s="674" t="s">
        <v>1</v>
      </c>
      <c r="B34" s="675"/>
      <c r="C34" s="675"/>
      <c r="D34" s="675"/>
      <c r="E34" s="675"/>
      <c r="F34" s="675"/>
      <c r="G34" s="675"/>
    </row>
    <row r="35" spans="1:8" ht="15" customHeight="1">
      <c r="A35" s="13" t="s">
        <v>605</v>
      </c>
      <c r="B35" s="594"/>
      <c r="C35" s="594"/>
      <c r="D35" s="594"/>
      <c r="E35" s="594"/>
      <c r="F35" s="594"/>
      <c r="G35" s="594"/>
      <c r="H35" s="594"/>
    </row>
    <row r="36" ht="15" customHeight="1">
      <c r="A36" s="13"/>
    </row>
    <row r="37" spans="1:7" ht="13.5">
      <c r="A37" s="661" t="s">
        <v>311</v>
      </c>
      <c r="B37" s="661"/>
      <c r="C37" s="661"/>
      <c r="D37" s="661"/>
      <c r="E37" s="661"/>
      <c r="F37" s="661"/>
      <c r="G37" s="661"/>
    </row>
    <row r="38" ht="11.25" customHeight="1"/>
  </sheetData>
  <sheetProtection/>
  <mergeCells count="12">
    <mergeCell ref="G4:G5"/>
    <mergeCell ref="A34:G34"/>
    <mergeCell ref="A37:G37"/>
    <mergeCell ref="A1:G1"/>
    <mergeCell ref="A4:A5"/>
    <mergeCell ref="B4:B5"/>
    <mergeCell ref="C4:C5"/>
    <mergeCell ref="D4:D5"/>
    <mergeCell ref="E4:E5"/>
    <mergeCell ref="A2:G2"/>
    <mergeCell ref="A33:B33"/>
    <mergeCell ref="F4:F5"/>
  </mergeCells>
  <printOptions verticalCentered="1"/>
  <pageMargins left="0.5905511811023623" right="0.2755905511811024" top="0.35433070866141736" bottom="0.7874015748031497" header="0.31496062992125984" footer="0.31496062992125984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zoomScalePageLayoutView="0" workbookViewId="0" topLeftCell="A6">
      <selection activeCell="G11" sqref="G11"/>
    </sheetView>
  </sheetViews>
  <sheetFormatPr defaultColWidth="9.140625" defaultRowHeight="12.75"/>
  <cols>
    <col min="1" max="1" width="3.8515625" style="6" customWidth="1"/>
    <col min="2" max="2" width="20.57421875" style="6" customWidth="1"/>
    <col min="3" max="3" width="11.8515625" style="6" customWidth="1"/>
    <col min="4" max="4" width="11.140625" style="6" customWidth="1"/>
    <col min="5" max="5" width="7.57421875" style="6" customWidth="1"/>
    <col min="6" max="6" width="8.140625" style="6" customWidth="1"/>
    <col min="7" max="7" width="10.28125" style="6" customWidth="1"/>
    <col min="8" max="9" width="8.57421875" style="6" customWidth="1"/>
    <col min="10" max="10" width="9.140625" style="6" customWidth="1"/>
    <col min="11" max="11" width="12.8515625" style="6" customWidth="1"/>
    <col min="12" max="12" width="11.8515625" style="6" customWidth="1"/>
    <col min="13" max="13" width="12.7109375" style="6" customWidth="1"/>
    <col min="14" max="16384" width="9.140625" style="6" customWidth="1"/>
  </cols>
  <sheetData>
    <row r="1" spans="1:13" s="5" customFormat="1" ht="30" customHeight="1">
      <c r="A1" s="703" t="s">
        <v>581</v>
      </c>
      <c r="B1" s="759"/>
      <c r="C1" s="759"/>
      <c r="D1" s="759"/>
      <c r="E1" s="759"/>
      <c r="F1" s="759"/>
      <c r="G1" s="759"/>
      <c r="H1" s="759"/>
      <c r="I1" s="759"/>
      <c r="J1" s="760"/>
      <c r="K1" s="760"/>
      <c r="L1" s="760"/>
      <c r="M1" s="760"/>
    </row>
    <row r="2" spans="1:13" ht="19.5" customHeight="1" thickBot="1">
      <c r="A2" s="3"/>
      <c r="B2" s="2"/>
      <c r="C2" s="2"/>
      <c r="D2" s="2"/>
      <c r="E2" s="2"/>
      <c r="F2" s="2"/>
      <c r="G2" s="2"/>
      <c r="H2" s="2"/>
      <c r="I2" s="4"/>
      <c r="M2" s="24" t="s">
        <v>77</v>
      </c>
    </row>
    <row r="3" spans="1:13" ht="45" customHeight="1">
      <c r="A3" s="710" t="s">
        <v>56</v>
      </c>
      <c r="B3" s="743" t="s">
        <v>57</v>
      </c>
      <c r="C3" s="687" t="s">
        <v>263</v>
      </c>
      <c r="D3" s="687" t="s">
        <v>262</v>
      </c>
      <c r="E3" s="687" t="s">
        <v>261</v>
      </c>
      <c r="F3" s="687" t="s">
        <v>260</v>
      </c>
      <c r="G3" s="687" t="s">
        <v>259</v>
      </c>
      <c r="H3" s="687" t="s">
        <v>258</v>
      </c>
      <c r="I3" s="687" t="s">
        <v>257</v>
      </c>
      <c r="J3" s="687" t="s">
        <v>254</v>
      </c>
      <c r="K3" s="687" t="s">
        <v>255</v>
      </c>
      <c r="L3" s="687" t="s">
        <v>268</v>
      </c>
      <c r="M3" s="706" t="s">
        <v>256</v>
      </c>
    </row>
    <row r="4" spans="1:13" ht="36" customHeight="1" thickBot="1">
      <c r="A4" s="711"/>
      <c r="B4" s="744"/>
      <c r="C4" s="668"/>
      <c r="D4" s="668"/>
      <c r="E4" s="668"/>
      <c r="F4" s="668"/>
      <c r="G4" s="668"/>
      <c r="H4" s="668"/>
      <c r="I4" s="668"/>
      <c r="J4" s="761"/>
      <c r="K4" s="761"/>
      <c r="L4" s="761"/>
      <c r="M4" s="758"/>
    </row>
    <row r="5" spans="1:13" s="35" customFormat="1" ht="9.75" customHeight="1" thickBot="1" thickTop="1">
      <c r="A5" s="28">
        <v>0</v>
      </c>
      <c r="B5" s="38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128">
        <v>9</v>
      </c>
      <c r="K5" s="128">
        <v>10</v>
      </c>
      <c r="L5" s="128">
        <v>11</v>
      </c>
      <c r="M5" s="129">
        <v>12</v>
      </c>
    </row>
    <row r="6" spans="1:13" ht="34.5" customHeight="1" thickTop="1">
      <c r="A6" s="8">
        <v>1</v>
      </c>
      <c r="B6" s="14" t="s">
        <v>554</v>
      </c>
      <c r="C6" s="219">
        <v>2574</v>
      </c>
      <c r="D6" s="220">
        <v>113</v>
      </c>
      <c r="E6" s="219">
        <v>228</v>
      </c>
      <c r="F6" s="243">
        <f aca="true" t="shared" si="0" ref="F6:F12">E6/C6*100</f>
        <v>8.857808857808857</v>
      </c>
      <c r="G6" s="262">
        <f aca="true" t="shared" si="1" ref="G6:G12">D6/E6*100</f>
        <v>49.56140350877193</v>
      </c>
      <c r="H6" s="160">
        <v>14508</v>
      </c>
      <c r="I6" s="243">
        <f aca="true" t="shared" si="2" ref="I6:I11">H6/C6</f>
        <v>5.636363636363637</v>
      </c>
      <c r="J6" s="263">
        <v>41</v>
      </c>
      <c r="K6" s="263">
        <v>5</v>
      </c>
      <c r="L6" s="264">
        <f aca="true" t="shared" si="3" ref="L6:L11">J6/C6*100</f>
        <v>1.5928515928515927</v>
      </c>
      <c r="M6" s="265">
        <f aca="true" t="shared" si="4" ref="M6:M11">K6/C6*100</f>
        <v>0.19425019425019424</v>
      </c>
    </row>
    <row r="7" spans="1:13" ht="34.5" customHeight="1">
      <c r="A7" s="9">
        <v>2</v>
      </c>
      <c r="B7" s="67" t="s">
        <v>555</v>
      </c>
      <c r="C7" s="219">
        <v>28</v>
      </c>
      <c r="D7" s="219">
        <v>3</v>
      </c>
      <c r="E7" s="219">
        <v>5</v>
      </c>
      <c r="F7" s="243">
        <f t="shared" si="0"/>
        <v>17.857142857142858</v>
      </c>
      <c r="G7" s="262">
        <f t="shared" si="1"/>
        <v>60</v>
      </c>
      <c r="H7" s="160">
        <v>217</v>
      </c>
      <c r="I7" s="243">
        <f t="shared" si="2"/>
        <v>7.75</v>
      </c>
      <c r="J7" s="220">
        <v>0</v>
      </c>
      <c r="K7" s="220">
        <v>0</v>
      </c>
      <c r="L7" s="264">
        <f t="shared" si="3"/>
        <v>0</v>
      </c>
      <c r="M7" s="265">
        <f t="shared" si="4"/>
        <v>0</v>
      </c>
    </row>
    <row r="8" spans="1:13" ht="34.5" customHeight="1">
      <c r="A8" s="9">
        <v>3</v>
      </c>
      <c r="B8" s="68" t="s">
        <v>526</v>
      </c>
      <c r="C8" s="219">
        <v>2143</v>
      </c>
      <c r="D8" s="220">
        <v>61</v>
      </c>
      <c r="E8" s="219">
        <v>118</v>
      </c>
      <c r="F8" s="243">
        <f t="shared" si="0"/>
        <v>5.506299580027998</v>
      </c>
      <c r="G8" s="262">
        <f t="shared" si="1"/>
        <v>51.69491525423729</v>
      </c>
      <c r="H8" s="160">
        <v>10933</v>
      </c>
      <c r="I8" s="243">
        <f t="shared" si="2"/>
        <v>5.101726551563229</v>
      </c>
      <c r="J8" s="220">
        <v>20</v>
      </c>
      <c r="K8" s="220">
        <v>27</v>
      </c>
      <c r="L8" s="264">
        <f t="shared" si="3"/>
        <v>0.9332711152589827</v>
      </c>
      <c r="M8" s="265">
        <f t="shared" si="4"/>
        <v>1.2599160055996266</v>
      </c>
    </row>
    <row r="9" spans="1:13" ht="34.5" customHeight="1">
      <c r="A9" s="9">
        <v>4</v>
      </c>
      <c r="B9" s="68" t="s">
        <v>527</v>
      </c>
      <c r="C9" s="219">
        <v>383</v>
      </c>
      <c r="D9" s="219">
        <v>11</v>
      </c>
      <c r="E9" s="219">
        <v>21</v>
      </c>
      <c r="F9" s="243">
        <f t="shared" si="0"/>
        <v>5.483028720626632</v>
      </c>
      <c r="G9" s="262">
        <f t="shared" si="1"/>
        <v>52.38095238095239</v>
      </c>
      <c r="H9" s="160">
        <v>1045</v>
      </c>
      <c r="I9" s="243">
        <f t="shared" si="2"/>
        <v>2.7284595300261096</v>
      </c>
      <c r="J9" s="220">
        <v>1</v>
      </c>
      <c r="K9" s="220">
        <v>0</v>
      </c>
      <c r="L9" s="264">
        <f t="shared" si="3"/>
        <v>0.26109660574412535</v>
      </c>
      <c r="M9" s="265">
        <f t="shared" si="4"/>
        <v>0</v>
      </c>
    </row>
    <row r="10" spans="1:13" ht="34.5" customHeight="1">
      <c r="A10" s="9">
        <v>5</v>
      </c>
      <c r="B10" s="67" t="s">
        <v>528</v>
      </c>
      <c r="C10" s="219">
        <v>564</v>
      </c>
      <c r="D10" s="226">
        <v>14</v>
      </c>
      <c r="E10" s="227">
        <v>52</v>
      </c>
      <c r="F10" s="243">
        <f t="shared" si="0"/>
        <v>9.219858156028367</v>
      </c>
      <c r="G10" s="262">
        <f t="shared" si="1"/>
        <v>26.923076923076923</v>
      </c>
      <c r="H10" s="170">
        <v>3782</v>
      </c>
      <c r="I10" s="243">
        <f t="shared" si="2"/>
        <v>6.705673758865248</v>
      </c>
      <c r="J10" s="220">
        <v>18</v>
      </c>
      <c r="K10" s="220">
        <v>0</v>
      </c>
      <c r="L10" s="264">
        <f t="shared" si="3"/>
        <v>3.1914893617021276</v>
      </c>
      <c r="M10" s="265">
        <f t="shared" si="4"/>
        <v>0</v>
      </c>
    </row>
    <row r="11" spans="1:13" ht="40.5" customHeight="1" thickBot="1">
      <c r="A11" s="9">
        <v>6</v>
      </c>
      <c r="B11" s="67" t="s">
        <v>552</v>
      </c>
      <c r="C11" s="219">
        <v>29</v>
      </c>
      <c r="D11" s="220">
        <v>5</v>
      </c>
      <c r="E11" s="219">
        <v>7</v>
      </c>
      <c r="F11" s="243">
        <f t="shared" si="0"/>
        <v>24.137931034482758</v>
      </c>
      <c r="G11" s="266">
        <f t="shared" si="1"/>
        <v>71.42857142857143</v>
      </c>
      <c r="H11" s="160">
        <v>193</v>
      </c>
      <c r="I11" s="243">
        <f t="shared" si="2"/>
        <v>6.655172413793103</v>
      </c>
      <c r="J11" s="253">
        <v>1</v>
      </c>
      <c r="K11" s="253">
        <v>2</v>
      </c>
      <c r="L11" s="267">
        <f t="shared" si="3"/>
        <v>3.4482758620689653</v>
      </c>
      <c r="M11" s="268">
        <f t="shared" si="4"/>
        <v>6.896551724137931</v>
      </c>
    </row>
    <row r="12" spans="1:13" ht="39.75" customHeight="1" thickBot="1" thickTop="1">
      <c r="A12" s="762" t="s">
        <v>525</v>
      </c>
      <c r="B12" s="763"/>
      <c r="C12" s="81">
        <f>SUM(C6:C11)</f>
        <v>5721</v>
      </c>
      <c r="D12" s="81">
        <f>SUM(D6:D11)</f>
        <v>207</v>
      </c>
      <c r="E12" s="81">
        <f>SUM(E6:E11)</f>
        <v>431</v>
      </c>
      <c r="F12" s="76">
        <f t="shared" si="0"/>
        <v>7.53364796364272</v>
      </c>
      <c r="G12" s="76">
        <f t="shared" si="1"/>
        <v>48.027842227378194</v>
      </c>
      <c r="H12" s="81">
        <f>SUM(H6:H11)</f>
        <v>30678</v>
      </c>
      <c r="I12" s="76">
        <f>H12/C12</f>
        <v>5.362349239643419</v>
      </c>
      <c r="J12" s="57">
        <f>SUM(J6:J11)</f>
        <v>81</v>
      </c>
      <c r="K12" s="57">
        <f>SUM(K6:K11)</f>
        <v>34</v>
      </c>
      <c r="L12" s="88">
        <f>J12/C12*100</f>
        <v>1.415836392239119</v>
      </c>
      <c r="M12" s="89">
        <f>K12/C12*100</f>
        <v>0.5943016955077784</v>
      </c>
    </row>
    <row r="13" spans="1:6" ht="9.75" customHeight="1">
      <c r="A13" s="13"/>
      <c r="E13" s="49"/>
      <c r="F13" s="49"/>
    </row>
    <row r="19" spans="1:13" ht="13.5">
      <c r="A19" s="661" t="s">
        <v>328</v>
      </c>
      <c r="B19" s="661"/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</row>
  </sheetData>
  <sheetProtection/>
  <mergeCells count="16">
    <mergeCell ref="G3:G4"/>
    <mergeCell ref="H3:H4"/>
    <mergeCell ref="A12:B12"/>
    <mergeCell ref="A3:A4"/>
    <mergeCell ref="B3:B4"/>
    <mergeCell ref="C3:C4"/>
    <mergeCell ref="A19:M19"/>
    <mergeCell ref="M3:M4"/>
    <mergeCell ref="A1:M1"/>
    <mergeCell ref="I3:I4"/>
    <mergeCell ref="J3:J4"/>
    <mergeCell ref="K3:K4"/>
    <mergeCell ref="L3:L4"/>
    <mergeCell ref="D3:D4"/>
    <mergeCell ref="E3:E4"/>
    <mergeCell ref="F3:F4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zoomScalePageLayoutView="0" workbookViewId="0" topLeftCell="A5">
      <selection activeCell="D14" sqref="D14"/>
    </sheetView>
  </sheetViews>
  <sheetFormatPr defaultColWidth="9.140625" defaultRowHeight="12.75"/>
  <cols>
    <col min="1" max="1" width="3.57421875" style="6" customWidth="1"/>
    <col min="2" max="2" width="28.7109375" style="6" customWidth="1"/>
    <col min="3" max="3" width="10.421875" style="6" customWidth="1"/>
    <col min="4" max="4" width="9.421875" style="6" customWidth="1"/>
    <col min="5" max="5" width="7.28125" style="6" customWidth="1"/>
    <col min="6" max="6" width="9.28125" style="6" customWidth="1"/>
    <col min="7" max="7" width="9.8515625" style="6" customWidth="1"/>
    <col min="8" max="8" width="8.57421875" style="132" customWidth="1"/>
    <col min="9" max="9" width="8.00390625" style="6" customWidth="1"/>
    <col min="10" max="10" width="9.28125" style="6" customWidth="1"/>
    <col min="11" max="11" width="14.00390625" style="6" customWidth="1"/>
    <col min="12" max="12" width="11.8515625" style="6" customWidth="1"/>
    <col min="13" max="13" width="13.28125" style="6" customWidth="1"/>
    <col min="14" max="16384" width="9.140625" style="6" customWidth="1"/>
  </cols>
  <sheetData>
    <row r="1" spans="1:13" s="5" customFormat="1" ht="30.75" customHeight="1">
      <c r="A1" s="703" t="s">
        <v>582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</row>
    <row r="2" spans="2:13" ht="17.25" customHeight="1" thickBot="1">
      <c r="B2" s="2"/>
      <c r="C2" s="2"/>
      <c r="D2" s="2"/>
      <c r="E2" s="2"/>
      <c r="F2" s="2"/>
      <c r="G2" s="2"/>
      <c r="H2" s="2"/>
      <c r="I2" s="4"/>
      <c r="M2" s="24" t="s">
        <v>292</v>
      </c>
    </row>
    <row r="3" spans="1:13" ht="45.75" customHeight="1">
      <c r="A3" s="710" t="s">
        <v>56</v>
      </c>
      <c r="B3" s="743" t="s">
        <v>50</v>
      </c>
      <c r="C3" s="687" t="s">
        <v>484</v>
      </c>
      <c r="D3" s="687" t="s">
        <v>485</v>
      </c>
      <c r="E3" s="687" t="s">
        <v>486</v>
      </c>
      <c r="F3" s="687" t="s">
        <v>487</v>
      </c>
      <c r="G3" s="687" t="s">
        <v>488</v>
      </c>
      <c r="H3" s="766" t="s">
        <v>489</v>
      </c>
      <c r="I3" s="687" t="s">
        <v>490</v>
      </c>
      <c r="J3" s="732" t="s">
        <v>266</v>
      </c>
      <c r="K3" s="732" t="s">
        <v>264</v>
      </c>
      <c r="L3" s="732" t="s">
        <v>269</v>
      </c>
      <c r="M3" s="734" t="s">
        <v>265</v>
      </c>
    </row>
    <row r="4" spans="1:13" ht="54" customHeight="1" thickBot="1">
      <c r="A4" s="711"/>
      <c r="B4" s="744"/>
      <c r="C4" s="688"/>
      <c r="D4" s="688"/>
      <c r="E4" s="688"/>
      <c r="F4" s="688"/>
      <c r="G4" s="688"/>
      <c r="H4" s="767"/>
      <c r="I4" s="688"/>
      <c r="J4" s="764"/>
      <c r="K4" s="764"/>
      <c r="L4" s="764"/>
      <c r="M4" s="765"/>
    </row>
    <row r="5" spans="1:13" s="35" customFormat="1" ht="9.75" customHeight="1" thickBot="1" thickTop="1">
      <c r="A5" s="28">
        <v>0</v>
      </c>
      <c r="B5" s="38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139">
        <v>7</v>
      </c>
      <c r="I5" s="29">
        <v>8</v>
      </c>
      <c r="J5" s="128">
        <v>9</v>
      </c>
      <c r="K5" s="128">
        <v>10</v>
      </c>
      <c r="L5" s="128">
        <v>11</v>
      </c>
      <c r="M5" s="129">
        <v>12</v>
      </c>
    </row>
    <row r="6" spans="1:13" ht="30" customHeight="1" thickTop="1">
      <c r="A6" s="8">
        <v>1</v>
      </c>
      <c r="B6" s="14" t="s">
        <v>554</v>
      </c>
      <c r="C6" s="219">
        <v>1338</v>
      </c>
      <c r="D6" s="220">
        <v>88</v>
      </c>
      <c r="E6" s="219">
        <v>329</v>
      </c>
      <c r="F6" s="239">
        <f>E6/C6*100</f>
        <v>24.588938714499253</v>
      </c>
      <c r="G6" s="262">
        <f aca="true" t="shared" si="0" ref="G6:G11">D6/E6*100</f>
        <v>26.74772036474164</v>
      </c>
      <c r="H6" s="160">
        <v>9977</v>
      </c>
      <c r="I6" s="239">
        <f aca="true" t="shared" si="1" ref="I6:I14">H6/C6</f>
        <v>7.456651718983558</v>
      </c>
      <c r="J6" s="269">
        <v>1</v>
      </c>
      <c r="K6" s="269">
        <v>3</v>
      </c>
      <c r="L6" s="264">
        <f aca="true" t="shared" si="2" ref="L6:L12">J6/C6*100</f>
        <v>0.07473841554559044</v>
      </c>
      <c r="M6" s="265">
        <f aca="true" t="shared" si="3" ref="M6:M12">K6/C6*100</f>
        <v>0.2242152466367713</v>
      </c>
    </row>
    <row r="7" spans="1:13" ht="30" customHeight="1">
      <c r="A7" s="9">
        <v>2</v>
      </c>
      <c r="B7" s="67" t="s">
        <v>555</v>
      </c>
      <c r="C7" s="219">
        <v>20</v>
      </c>
      <c r="D7" s="220">
        <v>0</v>
      </c>
      <c r="E7" s="219">
        <v>5</v>
      </c>
      <c r="F7" s="85">
        <f aca="true" t="shared" si="4" ref="F7:F12">E7/C7*100</f>
        <v>25</v>
      </c>
      <c r="G7" s="262">
        <f t="shared" si="0"/>
        <v>0</v>
      </c>
      <c r="H7" s="160">
        <v>178</v>
      </c>
      <c r="I7" s="85">
        <f t="shared" si="1"/>
        <v>8.9</v>
      </c>
      <c r="J7" s="220">
        <v>0</v>
      </c>
      <c r="K7" s="220">
        <v>0</v>
      </c>
      <c r="L7" s="264">
        <f t="shared" si="2"/>
        <v>0</v>
      </c>
      <c r="M7" s="265">
        <f t="shared" si="3"/>
        <v>0</v>
      </c>
    </row>
    <row r="8" spans="1:13" ht="30" customHeight="1">
      <c r="A8" s="9">
        <v>3</v>
      </c>
      <c r="B8" s="68" t="s">
        <v>526</v>
      </c>
      <c r="C8" s="219">
        <v>82</v>
      </c>
      <c r="D8" s="220">
        <v>5</v>
      </c>
      <c r="E8" s="219">
        <v>19</v>
      </c>
      <c r="F8" s="85">
        <f t="shared" si="4"/>
        <v>23.170731707317074</v>
      </c>
      <c r="G8" s="262">
        <f t="shared" si="0"/>
        <v>26.31578947368421</v>
      </c>
      <c r="H8" s="160">
        <v>900</v>
      </c>
      <c r="I8" s="85">
        <f t="shared" si="1"/>
        <v>10.975609756097562</v>
      </c>
      <c r="J8" s="220">
        <v>0</v>
      </c>
      <c r="K8" s="220">
        <v>2</v>
      </c>
      <c r="L8" s="264">
        <f t="shared" si="2"/>
        <v>0</v>
      </c>
      <c r="M8" s="265">
        <f t="shared" si="3"/>
        <v>2.4390243902439024</v>
      </c>
    </row>
    <row r="9" spans="1:13" ht="30" customHeight="1">
      <c r="A9" s="9">
        <v>4</v>
      </c>
      <c r="B9" s="68" t="s">
        <v>527</v>
      </c>
      <c r="C9" s="219">
        <v>460</v>
      </c>
      <c r="D9" s="219">
        <v>21</v>
      </c>
      <c r="E9" s="219">
        <v>76</v>
      </c>
      <c r="F9" s="85">
        <f t="shared" si="4"/>
        <v>16.52173913043478</v>
      </c>
      <c r="G9" s="262">
        <f t="shared" si="0"/>
        <v>27.631578947368425</v>
      </c>
      <c r="H9" s="160">
        <v>3891</v>
      </c>
      <c r="I9" s="85">
        <f t="shared" si="1"/>
        <v>8.458695652173914</v>
      </c>
      <c r="J9" s="220">
        <v>0</v>
      </c>
      <c r="K9" s="220">
        <v>0</v>
      </c>
      <c r="L9" s="264">
        <f t="shared" si="2"/>
        <v>0</v>
      </c>
      <c r="M9" s="265">
        <f t="shared" si="3"/>
        <v>0</v>
      </c>
    </row>
    <row r="10" spans="1:13" ht="30" customHeight="1">
      <c r="A10" s="9">
        <v>5</v>
      </c>
      <c r="B10" s="67" t="s">
        <v>528</v>
      </c>
      <c r="C10" s="219">
        <v>9</v>
      </c>
      <c r="D10" s="226">
        <v>1</v>
      </c>
      <c r="E10" s="227">
        <v>4</v>
      </c>
      <c r="F10" s="85">
        <f t="shared" si="4"/>
        <v>44.44444444444444</v>
      </c>
      <c r="G10" s="262">
        <f t="shared" si="0"/>
        <v>25</v>
      </c>
      <c r="H10" s="170">
        <v>30</v>
      </c>
      <c r="I10" s="85">
        <f t="shared" si="1"/>
        <v>3.3333333333333335</v>
      </c>
      <c r="J10" s="220">
        <v>0</v>
      </c>
      <c r="K10" s="220">
        <v>0</v>
      </c>
      <c r="L10" s="264">
        <f t="shared" si="2"/>
        <v>0</v>
      </c>
      <c r="M10" s="265">
        <f t="shared" si="3"/>
        <v>0</v>
      </c>
    </row>
    <row r="11" spans="1:13" ht="30" customHeight="1">
      <c r="A11" s="9">
        <v>6</v>
      </c>
      <c r="B11" s="67" t="s">
        <v>552</v>
      </c>
      <c r="C11" s="219">
        <v>7</v>
      </c>
      <c r="D11" s="220">
        <v>3</v>
      </c>
      <c r="E11" s="219">
        <v>3</v>
      </c>
      <c r="F11" s="85">
        <f t="shared" si="4"/>
        <v>42.857142857142854</v>
      </c>
      <c r="G11" s="262">
        <f t="shared" si="0"/>
        <v>100</v>
      </c>
      <c r="H11" s="160">
        <v>15</v>
      </c>
      <c r="I11" s="85">
        <f t="shared" si="1"/>
        <v>2.142857142857143</v>
      </c>
      <c r="J11" s="220">
        <v>7</v>
      </c>
      <c r="K11" s="220">
        <v>0</v>
      </c>
      <c r="L11" s="264">
        <f t="shared" si="2"/>
        <v>100</v>
      </c>
      <c r="M11" s="265">
        <f t="shared" si="3"/>
        <v>0</v>
      </c>
    </row>
    <row r="12" spans="1:13" ht="33.75" customHeight="1">
      <c r="A12" s="9">
        <v>7</v>
      </c>
      <c r="B12" s="67" t="s">
        <v>562</v>
      </c>
      <c r="C12" s="219">
        <v>6016</v>
      </c>
      <c r="D12" s="220">
        <v>184</v>
      </c>
      <c r="E12" s="219">
        <v>1123</v>
      </c>
      <c r="F12" s="85">
        <f t="shared" si="4"/>
        <v>18.66688829787234</v>
      </c>
      <c r="G12" s="262">
        <f>D12/E12*100</f>
        <v>16.3846838824577</v>
      </c>
      <c r="H12" s="160">
        <v>72192</v>
      </c>
      <c r="I12" s="85">
        <f t="shared" si="1"/>
        <v>12</v>
      </c>
      <c r="J12" s="270">
        <v>12</v>
      </c>
      <c r="K12" s="270">
        <v>3</v>
      </c>
      <c r="L12" s="264">
        <f t="shared" si="2"/>
        <v>0.19946808510638298</v>
      </c>
      <c r="M12" s="265">
        <f t="shared" si="3"/>
        <v>0.049867021276595744</v>
      </c>
    </row>
    <row r="13" spans="1:13" ht="33.75" customHeight="1" thickBot="1">
      <c r="A13" s="39">
        <v>8</v>
      </c>
      <c r="B13" s="637" t="s">
        <v>583</v>
      </c>
      <c r="C13" s="221">
        <v>10</v>
      </c>
      <c r="D13" s="228">
        <v>2</v>
      </c>
      <c r="E13" s="221">
        <v>6</v>
      </c>
      <c r="F13" s="245">
        <f>E13/C13*100</f>
        <v>60</v>
      </c>
      <c r="G13" s="266">
        <f>D13/E13*100</f>
        <v>33.33333333333333</v>
      </c>
      <c r="H13" s="162">
        <v>37</v>
      </c>
      <c r="I13" s="245">
        <f t="shared" si="1"/>
        <v>3.7</v>
      </c>
      <c r="J13" s="638">
        <v>0</v>
      </c>
      <c r="K13" s="638">
        <v>0</v>
      </c>
      <c r="L13" s="264">
        <f>J13/C13*100</f>
        <v>0</v>
      </c>
      <c r="M13" s="642">
        <f>K13/C13*100</f>
        <v>0</v>
      </c>
    </row>
    <row r="14" spans="1:13" ht="39" customHeight="1" thickBot="1" thickTop="1">
      <c r="A14" s="762" t="s">
        <v>525</v>
      </c>
      <c r="B14" s="763"/>
      <c r="C14" s="81">
        <f>SUM(C6:C13)</f>
        <v>7942</v>
      </c>
      <c r="D14" s="644">
        <f aca="true" t="shared" si="5" ref="D14:L14">SUM(D6:D13)</f>
        <v>304</v>
      </c>
      <c r="E14" s="634">
        <f t="shared" si="5"/>
        <v>1565</v>
      </c>
      <c r="F14" s="641">
        <f>E14/C14*100</f>
        <v>19.70536388818937</v>
      </c>
      <c r="G14" s="641">
        <f>D14/E14*100</f>
        <v>19.424920127795527</v>
      </c>
      <c r="H14" s="634">
        <f t="shared" si="5"/>
        <v>87220</v>
      </c>
      <c r="I14" s="641">
        <f t="shared" si="1"/>
        <v>10.98212037270209</v>
      </c>
      <c r="J14" s="631">
        <f t="shared" si="5"/>
        <v>20</v>
      </c>
      <c r="K14" s="595">
        <f t="shared" si="5"/>
        <v>8</v>
      </c>
      <c r="L14" s="595">
        <f t="shared" si="5"/>
        <v>100.27420650065199</v>
      </c>
      <c r="M14" s="643">
        <f>K14/C14*100</f>
        <v>0.1007302946361118</v>
      </c>
    </row>
    <row r="15" ht="6.75" customHeight="1"/>
    <row r="16" spans="1:6" ht="9.75" customHeight="1">
      <c r="A16" s="133"/>
      <c r="B16" s="49"/>
      <c r="C16" s="49"/>
      <c r="D16" s="49"/>
      <c r="E16" s="49"/>
      <c r="F16" s="49"/>
    </row>
    <row r="17" spans="1:13" ht="13.5">
      <c r="A17" s="661" t="s">
        <v>329</v>
      </c>
      <c r="B17" s="661"/>
      <c r="C17" s="661"/>
      <c r="D17" s="661"/>
      <c r="E17" s="661"/>
      <c r="F17" s="661"/>
      <c r="G17" s="661"/>
      <c r="H17" s="661"/>
      <c r="I17" s="661"/>
      <c r="J17" s="661"/>
      <c r="K17" s="661"/>
      <c r="L17" s="661"/>
      <c r="M17" s="661"/>
    </row>
    <row r="20" spans="3:5" ht="13.5">
      <c r="C20" s="132"/>
      <c r="D20" s="132"/>
      <c r="E20" s="132"/>
    </row>
  </sheetData>
  <sheetProtection/>
  <mergeCells count="16">
    <mergeCell ref="H3:H4"/>
    <mergeCell ref="I3:I4"/>
    <mergeCell ref="D3:D4"/>
    <mergeCell ref="E3:E4"/>
    <mergeCell ref="F3:F4"/>
    <mergeCell ref="G3:G4"/>
    <mergeCell ref="A17:M17"/>
    <mergeCell ref="L3:L4"/>
    <mergeCell ref="M3:M4"/>
    <mergeCell ref="A1:M1"/>
    <mergeCell ref="A14:B14"/>
    <mergeCell ref="J3:J4"/>
    <mergeCell ref="K3:K4"/>
    <mergeCell ref="A3:A4"/>
    <mergeCell ref="B3:B4"/>
    <mergeCell ref="C3:C4"/>
  </mergeCells>
  <printOptions horizontalCentered="1"/>
  <pageMargins left="0.35433070866141736" right="0.2755905511811024" top="0.5905511811023623" bottom="0.6692913385826772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4.140625" style="23" customWidth="1"/>
    <col min="2" max="2" width="21.57421875" style="23" customWidth="1"/>
    <col min="3" max="6" width="12.7109375" style="23" customWidth="1"/>
    <col min="7" max="7" width="16.7109375" style="23" customWidth="1"/>
    <col min="8" max="8" width="18.57421875" style="23" customWidth="1"/>
    <col min="9" max="9" width="20.8515625" style="23" customWidth="1"/>
    <col min="10" max="16384" width="9.140625" style="23" customWidth="1"/>
  </cols>
  <sheetData>
    <row r="1" spans="1:11" s="145" customFormat="1" ht="35.25" customHeight="1">
      <c r="A1" s="689" t="s">
        <v>584</v>
      </c>
      <c r="B1" s="689"/>
      <c r="C1" s="689"/>
      <c r="D1" s="689"/>
      <c r="E1" s="689"/>
      <c r="F1" s="689"/>
      <c r="G1" s="689"/>
      <c r="H1" s="689"/>
      <c r="I1" s="689"/>
      <c r="J1" s="134"/>
      <c r="K1" s="134"/>
    </row>
    <row r="2" spans="2:9" s="152" customFormat="1" ht="12" customHeight="1" thickBot="1">
      <c r="B2" s="126"/>
      <c r="C2" s="126"/>
      <c r="D2" s="153"/>
      <c r="E2" s="153"/>
      <c r="F2" s="153"/>
      <c r="G2" s="153"/>
      <c r="I2" s="154" t="s">
        <v>294</v>
      </c>
    </row>
    <row r="3" spans="1:9" s="145" customFormat="1" ht="11.25" customHeight="1">
      <c r="A3" s="710" t="s">
        <v>56</v>
      </c>
      <c r="B3" s="685" t="s">
        <v>50</v>
      </c>
      <c r="C3" s="687" t="s">
        <v>512</v>
      </c>
      <c r="D3" s="687" t="s">
        <v>14</v>
      </c>
      <c r="E3" s="687" t="s">
        <v>203</v>
      </c>
      <c r="F3" s="687" t="s">
        <v>204</v>
      </c>
      <c r="G3" s="687" t="s">
        <v>17</v>
      </c>
      <c r="H3" s="687" t="s">
        <v>205</v>
      </c>
      <c r="I3" s="681" t="s">
        <v>206</v>
      </c>
    </row>
    <row r="4" spans="1:9" s="145" customFormat="1" ht="56.25" customHeight="1" thickBot="1">
      <c r="A4" s="711"/>
      <c r="B4" s="686"/>
      <c r="C4" s="768"/>
      <c r="D4" s="688"/>
      <c r="E4" s="668"/>
      <c r="F4" s="668"/>
      <c r="G4" s="668"/>
      <c r="H4" s="668"/>
      <c r="I4" s="682"/>
    </row>
    <row r="5" spans="1:9" s="143" customFormat="1" ht="10.5" customHeight="1" thickBot="1" thickTop="1">
      <c r="A5" s="28">
        <v>0</v>
      </c>
      <c r="B5" s="6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138">
        <v>8</v>
      </c>
    </row>
    <row r="6" spans="1:9" s="145" customFormat="1" ht="34.5" customHeight="1" thickTop="1">
      <c r="A6" s="8">
        <v>1</v>
      </c>
      <c r="B6" s="64" t="s">
        <v>554</v>
      </c>
      <c r="C6" s="228">
        <v>6322</v>
      </c>
      <c r="D6" s="221">
        <v>2322</v>
      </c>
      <c r="E6" s="220">
        <v>650</v>
      </c>
      <c r="F6" s="219">
        <v>133</v>
      </c>
      <c r="G6" s="85">
        <f aca="true" t="shared" si="0" ref="G6:G11">D6/C6*100</f>
        <v>36.72888326478962</v>
      </c>
      <c r="H6" s="85">
        <f aca="true" t="shared" si="1" ref="H6:H11">E6/C6*100</f>
        <v>10.281556469471687</v>
      </c>
      <c r="I6" s="271">
        <f aca="true" t="shared" si="2" ref="I6:I11">F6/C6*100</f>
        <v>2.103764631445745</v>
      </c>
    </row>
    <row r="7" spans="1:9" s="145" customFormat="1" ht="34.5" customHeight="1">
      <c r="A7" s="9">
        <v>2</v>
      </c>
      <c r="B7" s="65" t="s">
        <v>555</v>
      </c>
      <c r="C7" s="220">
        <v>2166</v>
      </c>
      <c r="D7" s="220">
        <v>614</v>
      </c>
      <c r="E7" s="220">
        <v>1351</v>
      </c>
      <c r="F7" s="219">
        <v>0</v>
      </c>
      <c r="G7" s="85">
        <f t="shared" si="0"/>
        <v>28.3471837488458</v>
      </c>
      <c r="H7" s="85">
        <f t="shared" si="1"/>
        <v>62.3730378578024</v>
      </c>
      <c r="I7" s="272">
        <f t="shared" si="2"/>
        <v>0</v>
      </c>
    </row>
    <row r="8" spans="1:9" s="145" customFormat="1" ht="34.5" customHeight="1">
      <c r="A8" s="9">
        <v>3</v>
      </c>
      <c r="B8" s="66" t="s">
        <v>526</v>
      </c>
      <c r="C8" s="219">
        <v>2333</v>
      </c>
      <c r="D8" s="220">
        <v>406</v>
      </c>
      <c r="E8" s="220">
        <v>116</v>
      </c>
      <c r="F8" s="219">
        <v>126</v>
      </c>
      <c r="G8" s="85">
        <f t="shared" si="0"/>
        <v>17.402486069438492</v>
      </c>
      <c r="H8" s="85">
        <f t="shared" si="1"/>
        <v>4.9721388769824255</v>
      </c>
      <c r="I8" s="272">
        <f t="shared" si="2"/>
        <v>5.400771538791256</v>
      </c>
    </row>
    <row r="9" spans="1:9" ht="34.5" customHeight="1">
      <c r="A9" s="9">
        <v>4</v>
      </c>
      <c r="B9" s="66" t="s">
        <v>527</v>
      </c>
      <c r="C9" s="219">
        <v>1633</v>
      </c>
      <c r="D9" s="219">
        <v>235</v>
      </c>
      <c r="E9" s="219">
        <v>20</v>
      </c>
      <c r="F9" s="219">
        <v>0</v>
      </c>
      <c r="G9" s="85">
        <f t="shared" si="0"/>
        <v>14.390691977954685</v>
      </c>
      <c r="H9" s="85">
        <f t="shared" si="1"/>
        <v>1.224739742804654</v>
      </c>
      <c r="I9" s="272">
        <f t="shared" si="2"/>
        <v>0</v>
      </c>
    </row>
    <row r="10" spans="1:9" ht="34.5" customHeight="1" thickBot="1">
      <c r="A10" s="9">
        <v>5</v>
      </c>
      <c r="B10" s="66" t="s">
        <v>529</v>
      </c>
      <c r="C10" s="219">
        <v>7046</v>
      </c>
      <c r="D10" s="220">
        <v>2121</v>
      </c>
      <c r="E10" s="220">
        <v>3887</v>
      </c>
      <c r="F10" s="219">
        <v>300</v>
      </c>
      <c r="G10" s="245">
        <f t="shared" si="0"/>
        <v>30.102185637240986</v>
      </c>
      <c r="H10" s="245">
        <f t="shared" si="1"/>
        <v>55.1660516605166</v>
      </c>
      <c r="I10" s="238">
        <f t="shared" si="2"/>
        <v>4.257734885041158</v>
      </c>
    </row>
    <row r="11" spans="1:9" ht="39.75" customHeight="1" thickBot="1" thickTop="1">
      <c r="A11" s="676" t="s">
        <v>525</v>
      </c>
      <c r="B11" s="677"/>
      <c r="C11" s="57">
        <f>SUM(C6:C10)</f>
        <v>19500</v>
      </c>
      <c r="D11" s="78">
        <f>SUM(D6:D10)</f>
        <v>5698</v>
      </c>
      <c r="E11" s="78">
        <f>SUM(E6:E10)</f>
        <v>6024</v>
      </c>
      <c r="F11" s="78">
        <f>SUM(F6:F10)</f>
        <v>559</v>
      </c>
      <c r="G11" s="76">
        <f t="shared" si="0"/>
        <v>29.220512820512823</v>
      </c>
      <c r="H11" s="76">
        <f t="shared" si="1"/>
        <v>30.892307692307693</v>
      </c>
      <c r="I11" s="77">
        <f t="shared" si="2"/>
        <v>2.8666666666666667</v>
      </c>
    </row>
    <row r="14" spans="1:13" ht="13.5">
      <c r="A14" s="661" t="s">
        <v>330</v>
      </c>
      <c r="B14" s="661"/>
      <c r="C14" s="661"/>
      <c r="D14" s="661"/>
      <c r="E14" s="661"/>
      <c r="F14" s="661"/>
      <c r="G14" s="661"/>
      <c r="H14" s="661"/>
      <c r="I14" s="661"/>
      <c r="J14" s="120"/>
      <c r="K14" s="120"/>
      <c r="L14" s="120"/>
      <c r="M14" s="120"/>
    </row>
  </sheetData>
  <sheetProtection/>
  <mergeCells count="12">
    <mergeCell ref="A14:I14"/>
    <mergeCell ref="A1:I1"/>
    <mergeCell ref="C3:C4"/>
    <mergeCell ref="A3:A4"/>
    <mergeCell ref="B3:B4"/>
    <mergeCell ref="D3:D4"/>
    <mergeCell ref="E3:E4"/>
    <mergeCell ref="F3:F4"/>
    <mergeCell ref="G3:G4"/>
    <mergeCell ref="H3:H4"/>
    <mergeCell ref="A11:B11"/>
    <mergeCell ref="I3:I4"/>
  </mergeCells>
  <printOptions horizontalCentered="1"/>
  <pageMargins left="0.5905511811023623" right="0.31496062992125984" top="0.787401574803149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00390625" style="23" customWidth="1"/>
    <col min="2" max="2" width="21.140625" style="23" customWidth="1"/>
    <col min="3" max="4" width="9.140625" style="23" customWidth="1"/>
    <col min="5" max="5" width="10.57421875" style="23" customWidth="1"/>
    <col min="6" max="6" width="11.28125" style="23" customWidth="1"/>
    <col min="7" max="7" width="10.00390625" style="23" customWidth="1"/>
    <col min="8" max="8" width="13.8515625" style="23" customWidth="1"/>
    <col min="9" max="9" width="12.140625" style="23" customWidth="1"/>
    <col min="10" max="10" width="13.28125" style="23" customWidth="1"/>
    <col min="11" max="11" width="11.140625" style="23" customWidth="1"/>
    <col min="12" max="16384" width="9.140625" style="23" customWidth="1"/>
  </cols>
  <sheetData>
    <row r="1" spans="1:11" ht="40.5" customHeight="1">
      <c r="A1" s="689" t="s">
        <v>585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</row>
    <row r="2" spans="1:11" ht="15" customHeight="1" thickBot="1">
      <c r="A2" s="145"/>
      <c r="B2" s="146"/>
      <c r="C2" s="146"/>
      <c r="D2" s="147"/>
      <c r="E2" s="147"/>
      <c r="F2" s="147"/>
      <c r="G2" s="147"/>
      <c r="H2" s="147"/>
      <c r="I2" s="148"/>
      <c r="J2" s="148"/>
      <c r="K2" s="149" t="s">
        <v>295</v>
      </c>
    </row>
    <row r="3" spans="1:12" ht="13.5" customHeight="1">
      <c r="A3" s="710" t="s">
        <v>56</v>
      </c>
      <c r="B3" s="687" t="s">
        <v>50</v>
      </c>
      <c r="C3" s="687" t="s">
        <v>208</v>
      </c>
      <c r="D3" s="687" t="s">
        <v>207</v>
      </c>
      <c r="E3" s="687" t="s">
        <v>209</v>
      </c>
      <c r="F3" s="687" t="s">
        <v>210</v>
      </c>
      <c r="G3" s="687" t="s">
        <v>211</v>
      </c>
      <c r="H3" s="687" t="s">
        <v>212</v>
      </c>
      <c r="I3" s="697" t="s">
        <v>213</v>
      </c>
      <c r="J3" s="697" t="s">
        <v>214</v>
      </c>
      <c r="K3" s="681" t="s">
        <v>215</v>
      </c>
      <c r="L3" s="143"/>
    </row>
    <row r="4" spans="1:12" ht="85.5" customHeight="1" thickBot="1">
      <c r="A4" s="711"/>
      <c r="B4" s="769"/>
      <c r="C4" s="769"/>
      <c r="D4" s="769"/>
      <c r="E4" s="769"/>
      <c r="F4" s="769"/>
      <c r="G4" s="769"/>
      <c r="H4" s="769"/>
      <c r="I4" s="698"/>
      <c r="J4" s="698"/>
      <c r="K4" s="682"/>
      <c r="L4" s="143"/>
    </row>
    <row r="5" spans="1:11" s="143" customFormat="1" ht="9" thickBot="1" thickTop="1">
      <c r="A5" s="28">
        <v>0</v>
      </c>
      <c r="B5" s="6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137">
        <v>8</v>
      </c>
      <c r="J5" s="137">
        <v>9</v>
      </c>
      <c r="K5" s="138">
        <v>10</v>
      </c>
    </row>
    <row r="6" spans="1:11" ht="30" customHeight="1" thickTop="1">
      <c r="A6" s="8">
        <v>1</v>
      </c>
      <c r="B6" s="64" t="s">
        <v>554</v>
      </c>
      <c r="C6" s="263">
        <v>6322</v>
      </c>
      <c r="D6" s="221">
        <v>3563</v>
      </c>
      <c r="E6" s="220">
        <v>1805</v>
      </c>
      <c r="F6" s="219">
        <v>17466</v>
      </c>
      <c r="G6" s="160">
        <v>6358</v>
      </c>
      <c r="H6" s="160">
        <v>12</v>
      </c>
      <c r="I6" s="273">
        <f aca="true" t="shared" si="0" ref="I6:I11">E6/C6*100</f>
        <v>28.55109142676368</v>
      </c>
      <c r="J6" s="232">
        <f aca="true" t="shared" si="1" ref="J6:J11">H6/G6*100</f>
        <v>0.1887385970430953</v>
      </c>
      <c r="K6" s="233">
        <f aca="true" t="shared" si="2" ref="K6:K11">F6/D6</f>
        <v>4.902048835251192</v>
      </c>
    </row>
    <row r="7" spans="1:11" ht="30" customHeight="1">
      <c r="A7" s="9">
        <v>2</v>
      </c>
      <c r="B7" s="65" t="s">
        <v>555</v>
      </c>
      <c r="C7" s="220">
        <v>2166</v>
      </c>
      <c r="D7" s="220">
        <v>1552</v>
      </c>
      <c r="E7" s="220">
        <v>353</v>
      </c>
      <c r="F7" s="219">
        <v>5897</v>
      </c>
      <c r="G7" s="160">
        <v>2182</v>
      </c>
      <c r="H7" s="160">
        <v>77</v>
      </c>
      <c r="I7" s="274">
        <f t="shared" si="0"/>
        <v>16.297322253000925</v>
      </c>
      <c r="J7" s="232">
        <f t="shared" si="1"/>
        <v>3.528872593950504</v>
      </c>
      <c r="K7" s="233">
        <f t="shared" si="2"/>
        <v>3.7996134020618557</v>
      </c>
    </row>
    <row r="8" spans="1:11" ht="30" customHeight="1">
      <c r="A8" s="9">
        <v>3</v>
      </c>
      <c r="B8" s="66" t="s">
        <v>526</v>
      </c>
      <c r="C8" s="220">
        <v>2333</v>
      </c>
      <c r="D8" s="220">
        <v>1927</v>
      </c>
      <c r="E8" s="220">
        <v>253</v>
      </c>
      <c r="F8" s="219">
        <v>5782</v>
      </c>
      <c r="G8" s="160">
        <v>2348</v>
      </c>
      <c r="H8" s="160">
        <v>138</v>
      </c>
      <c r="I8" s="274">
        <f t="shared" si="0"/>
        <v>10.844406343763396</v>
      </c>
      <c r="J8" s="232">
        <f t="shared" si="1"/>
        <v>5.877342419080068</v>
      </c>
      <c r="K8" s="233">
        <f t="shared" si="2"/>
        <v>3.0005189413596263</v>
      </c>
    </row>
    <row r="9" spans="1:11" ht="30" customHeight="1">
      <c r="A9" s="9">
        <v>4</v>
      </c>
      <c r="B9" s="66" t="s">
        <v>527</v>
      </c>
      <c r="C9" s="220">
        <v>1633</v>
      </c>
      <c r="D9" s="219">
        <v>1378</v>
      </c>
      <c r="E9" s="219">
        <v>158</v>
      </c>
      <c r="F9" s="219">
        <v>2621</v>
      </c>
      <c r="G9" s="160">
        <v>1645</v>
      </c>
      <c r="H9" s="160">
        <v>49</v>
      </c>
      <c r="I9" s="274">
        <f t="shared" si="0"/>
        <v>9.675443968156767</v>
      </c>
      <c r="J9" s="232">
        <f t="shared" si="1"/>
        <v>2.9787234042553195</v>
      </c>
      <c r="K9" s="233">
        <f t="shared" si="2"/>
        <v>1.9020319303338171</v>
      </c>
    </row>
    <row r="10" spans="1:11" ht="30" customHeight="1" thickBot="1">
      <c r="A10" s="9">
        <v>5</v>
      </c>
      <c r="B10" s="66" t="s">
        <v>529</v>
      </c>
      <c r="C10" s="253">
        <v>7046</v>
      </c>
      <c r="D10" s="220">
        <v>4759</v>
      </c>
      <c r="E10" s="220">
        <v>714</v>
      </c>
      <c r="F10" s="219">
        <v>18064</v>
      </c>
      <c r="G10" s="171">
        <v>7183</v>
      </c>
      <c r="H10" s="171">
        <v>243</v>
      </c>
      <c r="I10" s="275">
        <f t="shared" si="0"/>
        <v>10.133409026397956</v>
      </c>
      <c r="J10" s="237">
        <f t="shared" si="1"/>
        <v>3.3829876096338576</v>
      </c>
      <c r="K10" s="276">
        <f t="shared" si="2"/>
        <v>3.7957554108005884</v>
      </c>
    </row>
    <row r="11" spans="1:11" ht="39.75" customHeight="1" thickBot="1" thickTop="1">
      <c r="A11" s="693" t="s">
        <v>525</v>
      </c>
      <c r="B11" s="694"/>
      <c r="C11" s="57">
        <f aca="true" t="shared" si="3" ref="C11:H11">SUM(C6:C10)</f>
        <v>19500</v>
      </c>
      <c r="D11" s="78">
        <f t="shared" si="3"/>
        <v>13179</v>
      </c>
      <c r="E11" s="78">
        <f t="shared" si="3"/>
        <v>3283</v>
      </c>
      <c r="F11" s="78">
        <f t="shared" si="3"/>
        <v>49830</v>
      </c>
      <c r="G11" s="81">
        <f t="shared" si="3"/>
        <v>19716</v>
      </c>
      <c r="H11" s="81">
        <f t="shared" si="3"/>
        <v>519</v>
      </c>
      <c r="I11" s="76">
        <f t="shared" si="0"/>
        <v>16.835897435897436</v>
      </c>
      <c r="J11" s="76">
        <f t="shared" si="1"/>
        <v>2.632379793061473</v>
      </c>
      <c r="K11" s="77">
        <f t="shared" si="2"/>
        <v>3.7810152515365356</v>
      </c>
    </row>
    <row r="12" spans="7:8" ht="13.5">
      <c r="G12" s="150"/>
      <c r="H12" s="151"/>
    </row>
    <row r="13" spans="1:11" ht="13.5">
      <c r="A13" s="754" t="s">
        <v>331</v>
      </c>
      <c r="B13" s="754"/>
      <c r="C13" s="754"/>
      <c r="D13" s="754"/>
      <c r="E13" s="754"/>
      <c r="F13" s="754"/>
      <c r="G13" s="754"/>
      <c r="H13" s="754"/>
      <c r="I13" s="754"/>
      <c r="J13" s="754"/>
      <c r="K13" s="754"/>
    </row>
  </sheetData>
  <sheetProtection/>
  <mergeCells count="14">
    <mergeCell ref="A11:B11"/>
    <mergeCell ref="J3:J4"/>
    <mergeCell ref="A13:K13"/>
    <mergeCell ref="A1:K1"/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4.140625" style="23" customWidth="1"/>
    <col min="2" max="5" width="25.7109375" style="23" customWidth="1"/>
    <col min="6" max="16384" width="9.140625" style="23" customWidth="1"/>
  </cols>
  <sheetData>
    <row r="1" spans="1:11" ht="35.25" customHeight="1">
      <c r="A1" s="689" t="s">
        <v>586</v>
      </c>
      <c r="B1" s="689"/>
      <c r="C1" s="689"/>
      <c r="D1" s="689"/>
      <c r="E1" s="689"/>
      <c r="F1" s="134"/>
      <c r="G1" s="134"/>
      <c r="H1" s="141"/>
      <c r="I1" s="141"/>
      <c r="J1" s="141"/>
      <c r="K1" s="141"/>
    </row>
    <row r="2" spans="1:5" ht="22.5" customHeight="1" thickBot="1">
      <c r="A2" s="142"/>
      <c r="B2" s="142"/>
      <c r="C2" s="142"/>
      <c r="D2" s="46"/>
      <c r="E2" s="124" t="s">
        <v>79</v>
      </c>
    </row>
    <row r="3" spans="1:5" ht="13.5">
      <c r="A3" s="710" t="s">
        <v>56</v>
      </c>
      <c r="B3" s="685" t="s">
        <v>50</v>
      </c>
      <c r="C3" s="687" t="s">
        <v>15</v>
      </c>
      <c r="D3" s="697" t="s">
        <v>16</v>
      </c>
      <c r="E3" s="681" t="s">
        <v>504</v>
      </c>
    </row>
    <row r="4" spans="1:5" ht="41.25" customHeight="1" thickBot="1">
      <c r="A4" s="711"/>
      <c r="B4" s="686"/>
      <c r="C4" s="771"/>
      <c r="D4" s="768"/>
      <c r="E4" s="770"/>
    </row>
    <row r="5" spans="1:5" s="143" customFormat="1" ht="9" thickBot="1" thickTop="1">
      <c r="A5" s="28">
        <v>0</v>
      </c>
      <c r="B5" s="69">
        <v>1</v>
      </c>
      <c r="C5" s="29">
        <v>2</v>
      </c>
      <c r="D5" s="135">
        <v>3</v>
      </c>
      <c r="E5" s="136">
        <v>4</v>
      </c>
    </row>
    <row r="6" spans="1:5" ht="34.5" customHeight="1" thickTop="1">
      <c r="A6" s="8">
        <v>1</v>
      </c>
      <c r="B6" s="64" t="s">
        <v>554</v>
      </c>
      <c r="C6" s="228">
        <v>0</v>
      </c>
      <c r="D6" s="277">
        <v>3</v>
      </c>
      <c r="E6" s="278" t="s">
        <v>432</v>
      </c>
    </row>
    <row r="7" spans="1:5" ht="34.5" customHeight="1">
      <c r="A7" s="9">
        <v>2</v>
      </c>
      <c r="B7" s="65" t="s">
        <v>244</v>
      </c>
      <c r="C7" s="220">
        <v>0</v>
      </c>
      <c r="D7" s="279">
        <v>10</v>
      </c>
      <c r="E7" s="278" t="s">
        <v>434</v>
      </c>
    </row>
    <row r="8" spans="1:5" ht="34.5" customHeight="1">
      <c r="A8" s="9">
        <v>3</v>
      </c>
      <c r="B8" s="66" t="s">
        <v>526</v>
      </c>
      <c r="C8" s="220">
        <v>0</v>
      </c>
      <c r="D8" s="279">
        <v>4</v>
      </c>
      <c r="E8" s="278" t="s">
        <v>434</v>
      </c>
    </row>
    <row r="9" spans="1:5" ht="34.5" customHeight="1">
      <c r="A9" s="9">
        <v>4</v>
      </c>
      <c r="B9" s="66" t="s">
        <v>527</v>
      </c>
      <c r="C9" s="220">
        <v>0</v>
      </c>
      <c r="D9" s="279">
        <v>0</v>
      </c>
      <c r="E9" s="278" t="s">
        <v>434</v>
      </c>
    </row>
    <row r="10" spans="1:5" ht="34.5" customHeight="1" thickBot="1">
      <c r="A10" s="72">
        <v>5</v>
      </c>
      <c r="B10" s="469" t="s">
        <v>245</v>
      </c>
      <c r="C10" s="280">
        <v>0</v>
      </c>
      <c r="D10" s="281">
        <v>0</v>
      </c>
      <c r="E10" s="278" t="s">
        <v>434</v>
      </c>
    </row>
    <row r="11" spans="1:6" ht="39.75" customHeight="1" thickBot="1" thickTop="1">
      <c r="A11" s="693" t="s">
        <v>525</v>
      </c>
      <c r="B11" s="694"/>
      <c r="C11" s="81">
        <f>C6+C7+C8+C9+C10</f>
        <v>0</v>
      </c>
      <c r="D11" s="81">
        <f>D6+D7+D8+D9+D10</f>
        <v>17</v>
      </c>
      <c r="E11" s="282"/>
      <c r="F11" s="144"/>
    </row>
    <row r="13" spans="1:5" ht="13.5">
      <c r="A13" s="754" t="s">
        <v>332</v>
      </c>
      <c r="B13" s="754"/>
      <c r="C13" s="754"/>
      <c r="D13" s="754"/>
      <c r="E13" s="754"/>
    </row>
  </sheetData>
  <sheetProtection/>
  <mergeCells count="8">
    <mergeCell ref="A1:E1"/>
    <mergeCell ref="A13:E13"/>
    <mergeCell ref="A11:B11"/>
    <mergeCell ref="D3:D4"/>
    <mergeCell ref="E3:E4"/>
    <mergeCell ref="A3:A4"/>
    <mergeCell ref="B3:B4"/>
    <mergeCell ref="C3:C4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T15"/>
  <sheetViews>
    <sheetView zoomScalePageLayoutView="0" workbookViewId="0" topLeftCell="A4">
      <selection activeCell="H11" sqref="H11"/>
    </sheetView>
  </sheetViews>
  <sheetFormatPr defaultColWidth="9.140625" defaultRowHeight="12.75"/>
  <cols>
    <col min="1" max="1" width="3.28125" style="6" customWidth="1"/>
    <col min="2" max="2" width="19.7109375" style="6" customWidth="1"/>
    <col min="3" max="3" width="12.8515625" style="6" customWidth="1"/>
    <col min="4" max="4" width="13.8515625" style="6" customWidth="1"/>
    <col min="5" max="5" width="17.57421875" style="6" customWidth="1"/>
    <col min="6" max="6" width="17.7109375" style="6" customWidth="1"/>
    <col min="7" max="7" width="14.140625" style="6" customWidth="1"/>
    <col min="8" max="8" width="17.57421875" style="6" customWidth="1"/>
    <col min="9" max="16384" width="9.140625" style="6" customWidth="1"/>
  </cols>
  <sheetData>
    <row r="1" spans="1:8" s="5" customFormat="1" ht="30.75" customHeight="1">
      <c r="A1" s="703" t="s">
        <v>587</v>
      </c>
      <c r="B1" s="723"/>
      <c r="C1" s="723"/>
      <c r="D1" s="723"/>
      <c r="E1" s="723"/>
      <c r="F1" s="723"/>
      <c r="G1" s="723"/>
      <c r="H1" s="723"/>
    </row>
    <row r="2" spans="1:8" ht="19.5" customHeight="1" thickBot="1">
      <c r="A2" s="26"/>
      <c r="B2" s="46"/>
      <c r="C2" s="46"/>
      <c r="D2" s="46"/>
      <c r="E2" s="46"/>
      <c r="F2" s="46"/>
      <c r="G2" s="46"/>
      <c r="H2" s="24" t="s">
        <v>178</v>
      </c>
    </row>
    <row r="3" spans="1:8" ht="35.25" customHeight="1">
      <c r="A3" s="710" t="s">
        <v>95</v>
      </c>
      <c r="B3" s="743" t="s">
        <v>50</v>
      </c>
      <c r="C3" s="687" t="s">
        <v>41</v>
      </c>
      <c r="D3" s="687" t="s">
        <v>200</v>
      </c>
      <c r="E3" s="687" t="s">
        <v>42</v>
      </c>
      <c r="F3" s="687" t="s">
        <v>43</v>
      </c>
      <c r="G3" s="687" t="s">
        <v>201</v>
      </c>
      <c r="H3" s="706" t="s">
        <v>44</v>
      </c>
    </row>
    <row r="4" spans="1:8" ht="37.5" customHeight="1" thickBot="1">
      <c r="A4" s="711"/>
      <c r="B4" s="744"/>
      <c r="C4" s="668"/>
      <c r="D4" s="668"/>
      <c r="E4" s="668"/>
      <c r="F4" s="668"/>
      <c r="G4" s="668"/>
      <c r="H4" s="673"/>
    </row>
    <row r="5" spans="1:8" s="35" customFormat="1" ht="9.75" customHeight="1" thickBot="1" thickTop="1">
      <c r="A5" s="28">
        <v>0</v>
      </c>
      <c r="B5" s="38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31">
        <v>7</v>
      </c>
    </row>
    <row r="6" spans="1:8" ht="35.25" customHeight="1" thickTop="1">
      <c r="A6" s="8">
        <v>1</v>
      </c>
      <c r="B6" s="14" t="s">
        <v>554</v>
      </c>
      <c r="C6" s="219">
        <v>264527</v>
      </c>
      <c r="D6" s="220">
        <v>3518056</v>
      </c>
      <c r="E6" s="219">
        <v>432</v>
      </c>
      <c r="F6" s="219">
        <v>95</v>
      </c>
      <c r="G6" s="84">
        <f>D6/C6</f>
        <v>13.299421231103063</v>
      </c>
      <c r="H6" s="225">
        <f aca="true" t="shared" si="0" ref="H6:H13">F6/E6*100</f>
        <v>21.99074074074074</v>
      </c>
    </row>
    <row r="7" spans="1:8" ht="35.25" customHeight="1">
      <c r="A7" s="9">
        <v>2</v>
      </c>
      <c r="B7" s="68" t="s">
        <v>526</v>
      </c>
      <c r="C7" s="219">
        <v>50898</v>
      </c>
      <c r="D7" s="220">
        <v>672832</v>
      </c>
      <c r="E7" s="219">
        <v>47</v>
      </c>
      <c r="F7" s="219">
        <v>23</v>
      </c>
      <c r="G7" s="85">
        <f aca="true" t="shared" si="1" ref="G7:G13">D7/C7</f>
        <v>13.219222759243978</v>
      </c>
      <c r="H7" s="225">
        <f t="shared" si="0"/>
        <v>48.93617021276596</v>
      </c>
    </row>
    <row r="8" spans="1:8" ht="35.25" customHeight="1">
      <c r="A8" s="9">
        <v>3</v>
      </c>
      <c r="B8" s="68" t="s">
        <v>527</v>
      </c>
      <c r="C8" s="219">
        <v>72490</v>
      </c>
      <c r="D8" s="219">
        <v>0</v>
      </c>
      <c r="E8" s="219">
        <v>176</v>
      </c>
      <c r="F8" s="219">
        <v>52</v>
      </c>
      <c r="G8" s="85">
        <f t="shared" si="1"/>
        <v>0</v>
      </c>
      <c r="H8" s="225">
        <f t="shared" si="0"/>
        <v>29.545454545454547</v>
      </c>
    </row>
    <row r="9" spans="1:8" ht="35.25" customHeight="1">
      <c r="A9" s="9">
        <v>4</v>
      </c>
      <c r="B9" s="67" t="s">
        <v>528</v>
      </c>
      <c r="C9" s="219">
        <v>74626</v>
      </c>
      <c r="D9" s="226">
        <v>421441</v>
      </c>
      <c r="E9" s="227">
        <v>28</v>
      </c>
      <c r="F9" s="227">
        <v>16</v>
      </c>
      <c r="G9" s="85">
        <f t="shared" si="1"/>
        <v>5.647374909548951</v>
      </c>
      <c r="H9" s="225">
        <f t="shared" si="0"/>
        <v>57.14285714285714</v>
      </c>
    </row>
    <row r="10" spans="1:8" ht="35.25" customHeight="1">
      <c r="A10" s="9">
        <v>5</v>
      </c>
      <c r="B10" s="67" t="s">
        <v>94</v>
      </c>
      <c r="C10" s="219">
        <v>45498</v>
      </c>
      <c r="D10" s="220">
        <v>0</v>
      </c>
      <c r="E10" s="219">
        <v>83</v>
      </c>
      <c r="F10" s="219">
        <v>21</v>
      </c>
      <c r="G10" s="85">
        <f t="shared" si="1"/>
        <v>0</v>
      </c>
      <c r="H10" s="225">
        <f t="shared" si="0"/>
        <v>25.301204819277107</v>
      </c>
    </row>
    <row r="11" spans="1:8" ht="38.25" customHeight="1">
      <c r="A11" s="10">
        <v>6</v>
      </c>
      <c r="B11" s="65" t="s">
        <v>202</v>
      </c>
      <c r="C11" s="219">
        <v>15073</v>
      </c>
      <c r="D11" s="220">
        <v>287878</v>
      </c>
      <c r="E11" s="219">
        <v>0</v>
      </c>
      <c r="F11" s="219">
        <v>0</v>
      </c>
      <c r="G11" s="85">
        <f t="shared" si="1"/>
        <v>19.09891859616533</v>
      </c>
      <c r="H11" s="225"/>
    </row>
    <row r="12" spans="1:8" ht="44.25" customHeight="1" thickBot="1">
      <c r="A12" s="32">
        <v>7</v>
      </c>
      <c r="B12" s="14" t="s">
        <v>562</v>
      </c>
      <c r="C12" s="221">
        <v>13468</v>
      </c>
      <c r="D12" s="228">
        <v>96366</v>
      </c>
      <c r="E12" s="221">
        <v>5</v>
      </c>
      <c r="F12" s="221">
        <v>5</v>
      </c>
      <c r="G12" s="85">
        <f t="shared" si="1"/>
        <v>7.155182655182656</v>
      </c>
      <c r="H12" s="225">
        <f t="shared" si="0"/>
        <v>100</v>
      </c>
    </row>
    <row r="13" spans="1:20" s="12" customFormat="1" ht="39.75" customHeight="1" thickBot="1" thickTop="1">
      <c r="A13" s="736" t="s">
        <v>525</v>
      </c>
      <c r="B13" s="747"/>
      <c r="C13" s="78">
        <f>SUM(C6:C12)</f>
        <v>536580</v>
      </c>
      <c r="D13" s="78">
        <f>SUM(D6:D12)</f>
        <v>4996573</v>
      </c>
      <c r="E13" s="78">
        <f>SUM(E6:E12)</f>
        <v>771</v>
      </c>
      <c r="F13" s="78">
        <f>SUM(F6:F12)</f>
        <v>212</v>
      </c>
      <c r="G13" s="76">
        <f t="shared" si="1"/>
        <v>9.311888255246188</v>
      </c>
      <c r="H13" s="77">
        <f t="shared" si="0"/>
        <v>27.496757457846954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8" ht="16.5" customHeight="1">
      <c r="A14" s="772" t="s">
        <v>505</v>
      </c>
      <c r="B14" s="772"/>
      <c r="C14" s="772"/>
      <c r="D14" s="772"/>
      <c r="E14" s="772"/>
      <c r="F14" s="772"/>
      <c r="G14" s="772"/>
      <c r="H14" s="772"/>
    </row>
    <row r="15" spans="1:8" ht="12" customHeight="1">
      <c r="A15" s="661" t="s">
        <v>333</v>
      </c>
      <c r="B15" s="661"/>
      <c r="C15" s="661"/>
      <c r="D15" s="661"/>
      <c r="E15" s="661"/>
      <c r="F15" s="661"/>
      <c r="G15" s="661"/>
      <c r="H15" s="661"/>
    </row>
    <row r="16" ht="13.5" hidden="1"/>
  </sheetData>
  <sheetProtection/>
  <mergeCells count="12">
    <mergeCell ref="A14:H14"/>
    <mergeCell ref="A15:H15"/>
    <mergeCell ref="A13:B13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verticalCentered="1"/>
  <pageMargins left="0.5905511811023623" right="0.2362204724409449" top="0.6692913385826772" bottom="0.984251968503937" header="0.5118110236220472" footer="0.5118110236220472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5.28125" style="23" customWidth="1"/>
    <col min="2" max="3" width="35.7109375" style="23" customWidth="1"/>
    <col min="4" max="16384" width="9.140625" style="23" customWidth="1"/>
  </cols>
  <sheetData>
    <row r="1" spans="1:6" ht="37.5" customHeight="1">
      <c r="A1" s="689" t="s">
        <v>588</v>
      </c>
      <c r="B1" s="689"/>
      <c r="C1" s="689"/>
      <c r="D1" s="141"/>
      <c r="E1" s="141"/>
      <c r="F1" s="141"/>
    </row>
    <row r="2" spans="1:3" ht="15.75" customHeight="1" thickBot="1">
      <c r="A2" s="155"/>
      <c r="B2" s="155"/>
      <c r="C2" s="124" t="s">
        <v>296</v>
      </c>
    </row>
    <row r="3" spans="1:3" ht="48" customHeight="1">
      <c r="A3" s="773" t="s">
        <v>56</v>
      </c>
      <c r="B3" s="775" t="s">
        <v>50</v>
      </c>
      <c r="C3" s="777" t="s">
        <v>506</v>
      </c>
    </row>
    <row r="4" spans="1:3" ht="40.5" customHeight="1">
      <c r="A4" s="774"/>
      <c r="B4" s="776"/>
      <c r="C4" s="778"/>
    </row>
    <row r="5" spans="1:3" s="143" customFormat="1" ht="15.75" customHeight="1">
      <c r="A5" s="596">
        <v>0</v>
      </c>
      <c r="B5" s="597">
        <v>1</v>
      </c>
      <c r="C5" s="598">
        <v>2</v>
      </c>
    </row>
    <row r="6" spans="1:3" ht="39.75" customHeight="1">
      <c r="A6" s="596">
        <v>1</v>
      </c>
      <c r="B6" s="599" t="s">
        <v>433</v>
      </c>
      <c r="C6" s="600" t="s">
        <v>434</v>
      </c>
    </row>
    <row r="7" spans="1:3" ht="39.75" customHeight="1">
      <c r="A7" s="596">
        <v>2</v>
      </c>
      <c r="B7" s="599" t="s">
        <v>530</v>
      </c>
      <c r="C7" s="600" t="s">
        <v>434</v>
      </c>
    </row>
    <row r="8" spans="1:3" ht="39.75" customHeight="1">
      <c r="A8" s="596">
        <v>3</v>
      </c>
      <c r="B8" s="601" t="s">
        <v>526</v>
      </c>
      <c r="C8" s="602" t="s">
        <v>432</v>
      </c>
    </row>
    <row r="9" spans="1:3" ht="39.75" customHeight="1">
      <c r="A9" s="596">
        <v>4</v>
      </c>
      <c r="B9" s="601" t="s">
        <v>527</v>
      </c>
      <c r="C9" s="600" t="s">
        <v>432</v>
      </c>
    </row>
    <row r="10" spans="1:3" ht="39.75" customHeight="1">
      <c r="A10" s="596">
        <v>5</v>
      </c>
      <c r="B10" s="599" t="s">
        <v>528</v>
      </c>
      <c r="C10" s="602" t="s">
        <v>507</v>
      </c>
    </row>
    <row r="11" spans="1:3" ht="39.75" customHeight="1" thickBot="1">
      <c r="A11" s="603">
        <v>6</v>
      </c>
      <c r="B11" s="604" t="s">
        <v>271</v>
      </c>
      <c r="C11" s="605" t="s">
        <v>434</v>
      </c>
    </row>
    <row r="13" spans="1:3" ht="13.5">
      <c r="A13" s="754" t="s">
        <v>334</v>
      </c>
      <c r="B13" s="754"/>
      <c r="C13" s="754"/>
    </row>
  </sheetData>
  <sheetProtection/>
  <mergeCells count="5">
    <mergeCell ref="A1:C1"/>
    <mergeCell ref="A13:C13"/>
    <mergeCell ref="A3:A4"/>
    <mergeCell ref="B3:B4"/>
    <mergeCell ref="C3:C4"/>
  </mergeCells>
  <printOptions horizontalCentered="1" verticalCentered="1"/>
  <pageMargins left="0.9448818897637796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8"/>
  <sheetViews>
    <sheetView zoomScalePageLayoutView="0" workbookViewId="0" topLeftCell="A16">
      <selection activeCell="G13" sqref="G13"/>
    </sheetView>
  </sheetViews>
  <sheetFormatPr defaultColWidth="9.140625" defaultRowHeight="12.75"/>
  <cols>
    <col min="1" max="1" width="3.8515625" style="6" customWidth="1"/>
    <col min="2" max="2" width="41.28125" style="6" customWidth="1"/>
    <col min="3" max="3" width="8.8515625" style="6" customWidth="1"/>
    <col min="4" max="4" width="13.57421875" style="6" customWidth="1"/>
    <col min="5" max="5" width="9.28125" style="6" customWidth="1"/>
    <col min="6" max="6" width="11.00390625" style="6" customWidth="1"/>
    <col min="7" max="7" width="14.140625" style="6" customWidth="1"/>
    <col min="8" max="8" width="8.57421875" style="6" customWidth="1"/>
    <col min="9" max="9" width="11.140625" style="6" customWidth="1"/>
    <col min="10" max="10" width="14.00390625" style="6" customWidth="1"/>
    <col min="11" max="16384" width="9.140625" style="6" customWidth="1"/>
  </cols>
  <sheetData>
    <row r="1" spans="1:10" s="5" customFormat="1" ht="19.5" customHeight="1">
      <c r="A1" s="703" t="s">
        <v>589</v>
      </c>
      <c r="B1" s="703"/>
      <c r="C1" s="703"/>
      <c r="D1" s="703"/>
      <c r="E1" s="703"/>
      <c r="F1" s="703"/>
      <c r="G1" s="703"/>
      <c r="H1" s="703"/>
      <c r="I1" s="703"/>
      <c r="J1" s="703"/>
    </row>
    <row r="2" spans="1:10" ht="11.25" customHeight="1" thickBot="1">
      <c r="A2" s="26"/>
      <c r="B2" s="46"/>
      <c r="C2" s="46"/>
      <c r="D2" s="46"/>
      <c r="E2" s="46"/>
      <c r="F2" s="46"/>
      <c r="G2" s="46"/>
      <c r="H2" s="4"/>
      <c r="J2" s="24" t="s">
        <v>80</v>
      </c>
    </row>
    <row r="3" spans="1:10" ht="33" customHeight="1">
      <c r="A3" s="784" t="s">
        <v>56</v>
      </c>
      <c r="B3" s="779" t="s">
        <v>50</v>
      </c>
      <c r="C3" s="779" t="s">
        <v>217</v>
      </c>
      <c r="D3" s="779" t="s">
        <v>218</v>
      </c>
      <c r="E3" s="779" t="s">
        <v>219</v>
      </c>
      <c r="F3" s="779" t="s">
        <v>216</v>
      </c>
      <c r="G3" s="779" t="s">
        <v>220</v>
      </c>
      <c r="H3" s="779" t="s">
        <v>221</v>
      </c>
      <c r="I3" s="779" t="s">
        <v>222</v>
      </c>
      <c r="J3" s="781" t="s">
        <v>223</v>
      </c>
    </row>
    <row r="4" spans="1:10" ht="24" customHeight="1" thickBot="1">
      <c r="A4" s="785"/>
      <c r="B4" s="786"/>
      <c r="C4" s="783"/>
      <c r="D4" s="783"/>
      <c r="E4" s="783"/>
      <c r="F4" s="783"/>
      <c r="G4" s="783"/>
      <c r="H4" s="783"/>
      <c r="I4" s="780"/>
      <c r="J4" s="782"/>
    </row>
    <row r="5" spans="1:10" ht="9.75" customHeight="1" thickBot="1" thickTop="1">
      <c r="A5" s="7">
        <v>0</v>
      </c>
      <c r="B5" s="82">
        <v>1</v>
      </c>
      <c r="C5" s="82">
        <v>2</v>
      </c>
      <c r="D5" s="82">
        <v>3</v>
      </c>
      <c r="E5" s="82">
        <v>4</v>
      </c>
      <c r="F5" s="82">
        <v>5</v>
      </c>
      <c r="G5" s="82">
        <v>6</v>
      </c>
      <c r="H5" s="82">
        <v>7</v>
      </c>
      <c r="I5" s="82">
        <v>8</v>
      </c>
      <c r="J5" s="83">
        <v>9</v>
      </c>
    </row>
    <row r="6" spans="1:10" ht="15.75" customHeight="1" thickTop="1">
      <c r="A6" s="416">
        <v>1</v>
      </c>
      <c r="B6" s="422" t="s">
        <v>554</v>
      </c>
      <c r="C6" s="423">
        <f>леталитет!C7</f>
        <v>93350</v>
      </c>
      <c r="D6" s="424">
        <v>859373</v>
      </c>
      <c r="E6" s="423">
        <v>147</v>
      </c>
      <c r="F6" s="423">
        <v>301</v>
      </c>
      <c r="G6" s="423">
        <v>17</v>
      </c>
      <c r="H6" s="425">
        <f>E6/D6*1000</f>
        <v>0.17105494354605044</v>
      </c>
      <c r="I6" s="425">
        <f>F6/C6*1000</f>
        <v>3.2244242099625064</v>
      </c>
      <c r="J6" s="426">
        <f>G6/C6*1000</f>
        <v>0.1821103374397429</v>
      </c>
    </row>
    <row r="7" spans="1:10" ht="15.75" customHeight="1">
      <c r="A7" s="9">
        <v>2</v>
      </c>
      <c r="B7" s="427" t="s">
        <v>555</v>
      </c>
      <c r="C7" s="423">
        <v>14188</v>
      </c>
      <c r="D7" s="428">
        <v>72651</v>
      </c>
      <c r="E7" s="428">
        <v>22</v>
      </c>
      <c r="F7" s="428">
        <v>6</v>
      </c>
      <c r="G7" s="428">
        <v>5</v>
      </c>
      <c r="H7" s="425">
        <f aca="true" t="shared" si="0" ref="H7:H31">E7/D7*1000</f>
        <v>0.3028175799369589</v>
      </c>
      <c r="I7" s="425">
        <f>F7/C7*1000</f>
        <v>0.422892585283338</v>
      </c>
      <c r="J7" s="426">
        <f aca="true" t="shared" si="1" ref="J7:J30">G7/C7*1000</f>
        <v>0.352410487736115</v>
      </c>
    </row>
    <row r="8" spans="1:10" ht="15.75" customHeight="1">
      <c r="A8" s="9">
        <v>3</v>
      </c>
      <c r="B8" s="429" t="s">
        <v>526</v>
      </c>
      <c r="C8" s="423">
        <f>леталитет!C9</f>
        <v>25930</v>
      </c>
      <c r="D8" s="428">
        <v>159797</v>
      </c>
      <c r="E8" s="428">
        <v>47</v>
      </c>
      <c r="F8" s="428">
        <v>5</v>
      </c>
      <c r="G8" s="428">
        <v>1</v>
      </c>
      <c r="H8" s="425">
        <f t="shared" si="0"/>
        <v>0.2941231687703774</v>
      </c>
      <c r="I8" s="425">
        <f aca="true" t="shared" si="2" ref="I8:I31">F8/C8*1000</f>
        <v>0.19282684149633628</v>
      </c>
      <c r="J8" s="426">
        <f t="shared" si="1"/>
        <v>0.03856536829926726</v>
      </c>
    </row>
    <row r="9" spans="1:10" ht="15.75" customHeight="1">
      <c r="A9" s="9">
        <v>4</v>
      </c>
      <c r="B9" s="429" t="s">
        <v>527</v>
      </c>
      <c r="C9" s="423">
        <f>леталитет!C10</f>
        <v>19159</v>
      </c>
      <c r="D9" s="428">
        <v>125602</v>
      </c>
      <c r="E9" s="428">
        <v>94</v>
      </c>
      <c r="F9" s="428">
        <v>147</v>
      </c>
      <c r="G9" s="428">
        <v>9</v>
      </c>
      <c r="H9" s="425">
        <f t="shared" si="0"/>
        <v>0.7483957261827041</v>
      </c>
      <c r="I9" s="425">
        <f t="shared" si="2"/>
        <v>7.672634271099745</v>
      </c>
      <c r="J9" s="426">
        <f t="shared" si="1"/>
        <v>0.46975311863875985</v>
      </c>
    </row>
    <row r="10" spans="1:10" ht="15.75" customHeight="1">
      <c r="A10" s="9">
        <v>5</v>
      </c>
      <c r="B10" s="427" t="s">
        <v>528</v>
      </c>
      <c r="C10" s="423">
        <f>леталитет!C11</f>
        <v>16395</v>
      </c>
      <c r="D10" s="428">
        <v>98805</v>
      </c>
      <c r="E10" s="428">
        <v>18</v>
      </c>
      <c r="F10" s="428">
        <v>41</v>
      </c>
      <c r="G10" s="428">
        <v>1</v>
      </c>
      <c r="H10" s="425">
        <f t="shared" si="0"/>
        <v>0.18217701533323213</v>
      </c>
      <c r="I10" s="425">
        <f t="shared" si="2"/>
        <v>2.500762427569381</v>
      </c>
      <c r="J10" s="426">
        <f t="shared" si="1"/>
        <v>0.060994205550472705</v>
      </c>
    </row>
    <row r="11" spans="1:10" ht="15.75" customHeight="1">
      <c r="A11" s="9">
        <v>6</v>
      </c>
      <c r="B11" s="427" t="s">
        <v>539</v>
      </c>
      <c r="C11" s="423">
        <f>леталитет!C12</f>
        <v>8953</v>
      </c>
      <c r="D11" s="428">
        <v>65187</v>
      </c>
      <c r="E11" s="428">
        <v>1</v>
      </c>
      <c r="F11" s="428">
        <v>12</v>
      </c>
      <c r="G11" s="428">
        <v>0</v>
      </c>
      <c r="H11" s="425">
        <f t="shared" si="0"/>
        <v>0.015340481997944378</v>
      </c>
      <c r="I11" s="425">
        <f t="shared" si="2"/>
        <v>1.3403328493242488</v>
      </c>
      <c r="J11" s="426">
        <f t="shared" si="1"/>
        <v>0</v>
      </c>
    </row>
    <row r="12" spans="1:10" ht="15.75" customHeight="1">
      <c r="A12" s="9">
        <v>7</v>
      </c>
      <c r="B12" s="429" t="s">
        <v>529</v>
      </c>
      <c r="C12" s="423">
        <f>леталитет!C13</f>
        <v>14775</v>
      </c>
      <c r="D12" s="428">
        <v>69383</v>
      </c>
      <c r="E12" s="428">
        <v>6</v>
      </c>
      <c r="F12" s="428">
        <v>0</v>
      </c>
      <c r="G12" s="428">
        <v>2</v>
      </c>
      <c r="H12" s="425">
        <f t="shared" si="0"/>
        <v>0.08647651441995878</v>
      </c>
      <c r="I12" s="425">
        <f t="shared" si="2"/>
        <v>0</v>
      </c>
      <c r="J12" s="426">
        <f t="shared" si="1"/>
        <v>0.1353637901861252</v>
      </c>
    </row>
    <row r="13" spans="1:10" ht="15.75" customHeight="1">
      <c r="A13" s="9">
        <v>8</v>
      </c>
      <c r="B13" s="427" t="s">
        <v>530</v>
      </c>
      <c r="C13" s="423">
        <f>леталитет!C14</f>
        <v>11810</v>
      </c>
      <c r="D13" s="428">
        <v>74879</v>
      </c>
      <c r="E13" s="428">
        <v>0</v>
      </c>
      <c r="F13" s="428">
        <v>0</v>
      </c>
      <c r="G13" s="428">
        <v>0</v>
      </c>
      <c r="H13" s="425">
        <f t="shared" si="0"/>
        <v>0</v>
      </c>
      <c r="I13" s="425">
        <f t="shared" si="2"/>
        <v>0</v>
      </c>
      <c r="J13" s="426">
        <f t="shared" si="1"/>
        <v>0</v>
      </c>
    </row>
    <row r="14" spans="1:10" ht="21.75" customHeight="1">
      <c r="A14" s="9">
        <v>9</v>
      </c>
      <c r="B14" s="427" t="s">
        <v>548</v>
      </c>
      <c r="C14" s="423">
        <f>леталитет!C15</f>
        <v>18704</v>
      </c>
      <c r="D14" s="428">
        <v>91750</v>
      </c>
      <c r="E14" s="428">
        <v>6</v>
      </c>
      <c r="F14" s="428">
        <v>4</v>
      </c>
      <c r="G14" s="428">
        <v>0</v>
      </c>
      <c r="H14" s="425">
        <f t="shared" si="0"/>
        <v>0.06539509536784742</v>
      </c>
      <c r="I14" s="425">
        <f t="shared" si="2"/>
        <v>0.21385799828913601</v>
      </c>
      <c r="J14" s="426">
        <f t="shared" si="1"/>
        <v>0</v>
      </c>
    </row>
    <row r="15" spans="1:10" ht="21" customHeight="1">
      <c r="A15" s="9">
        <v>10</v>
      </c>
      <c r="B15" s="427" t="s">
        <v>549</v>
      </c>
      <c r="C15" s="423">
        <f>леталитет!C16</f>
        <v>691</v>
      </c>
      <c r="D15" s="428">
        <v>7447</v>
      </c>
      <c r="E15" s="428">
        <v>0</v>
      </c>
      <c r="F15" s="428">
        <v>0</v>
      </c>
      <c r="G15" s="428">
        <v>0</v>
      </c>
      <c r="H15" s="425">
        <f t="shared" si="0"/>
        <v>0</v>
      </c>
      <c r="I15" s="425">
        <f t="shared" si="2"/>
        <v>0</v>
      </c>
      <c r="J15" s="426">
        <f t="shared" si="1"/>
        <v>0</v>
      </c>
    </row>
    <row r="16" spans="1:10" ht="15.75" customHeight="1">
      <c r="A16" s="9">
        <v>11</v>
      </c>
      <c r="B16" s="427" t="s">
        <v>556</v>
      </c>
      <c r="C16" s="423">
        <f>леталитет!C17</f>
        <v>12699</v>
      </c>
      <c r="D16" s="428">
        <v>116942</v>
      </c>
      <c r="E16" s="428">
        <v>23</v>
      </c>
      <c r="F16" s="428">
        <v>2</v>
      </c>
      <c r="G16" s="428">
        <v>5</v>
      </c>
      <c r="H16" s="425">
        <f t="shared" si="0"/>
        <v>0.19667869542166203</v>
      </c>
      <c r="I16" s="425">
        <f t="shared" si="2"/>
        <v>0.15749271596188677</v>
      </c>
      <c r="J16" s="426">
        <f t="shared" si="1"/>
        <v>0.3937317899047169</v>
      </c>
    </row>
    <row r="17" spans="1:10" ht="15.75" customHeight="1">
      <c r="A17" s="9">
        <v>12</v>
      </c>
      <c r="B17" s="427" t="s">
        <v>531</v>
      </c>
      <c r="C17" s="423">
        <f>леталитет!C18</f>
        <v>1017</v>
      </c>
      <c r="D17" s="428">
        <v>32440</v>
      </c>
      <c r="E17" s="428">
        <v>0</v>
      </c>
      <c r="F17" s="428">
        <v>0</v>
      </c>
      <c r="G17" s="428">
        <v>0</v>
      </c>
      <c r="H17" s="425">
        <f t="shared" si="0"/>
        <v>0</v>
      </c>
      <c r="I17" s="425">
        <f t="shared" si="2"/>
        <v>0</v>
      </c>
      <c r="J17" s="426">
        <f t="shared" si="1"/>
        <v>0</v>
      </c>
    </row>
    <row r="18" spans="1:10" ht="15.75" customHeight="1">
      <c r="A18" s="9">
        <v>13</v>
      </c>
      <c r="B18" s="427" t="s">
        <v>532</v>
      </c>
      <c r="C18" s="423">
        <f>леталитет!C19</f>
        <v>6105</v>
      </c>
      <c r="D18" s="428">
        <v>33485</v>
      </c>
      <c r="E18" s="428">
        <v>4</v>
      </c>
      <c r="F18" s="428">
        <v>0</v>
      </c>
      <c r="G18" s="428">
        <v>0</v>
      </c>
      <c r="H18" s="425">
        <f t="shared" si="0"/>
        <v>0.11945647304763327</v>
      </c>
      <c r="I18" s="425">
        <f t="shared" si="2"/>
        <v>0</v>
      </c>
      <c r="J18" s="426">
        <f t="shared" si="1"/>
        <v>0</v>
      </c>
    </row>
    <row r="19" spans="1:10" ht="20.25" customHeight="1">
      <c r="A19" s="9">
        <v>14</v>
      </c>
      <c r="B19" s="427" t="s">
        <v>562</v>
      </c>
      <c r="C19" s="423">
        <f>леталитет!C20</f>
        <v>6044</v>
      </c>
      <c r="D19" s="428">
        <v>72882</v>
      </c>
      <c r="E19" s="428">
        <v>1</v>
      </c>
      <c r="F19" s="428">
        <v>12</v>
      </c>
      <c r="G19" s="428">
        <v>6</v>
      </c>
      <c r="H19" s="425">
        <f t="shared" si="0"/>
        <v>0.013720808978897396</v>
      </c>
      <c r="I19" s="425">
        <f t="shared" si="2"/>
        <v>1.985440105890139</v>
      </c>
      <c r="J19" s="426">
        <f t="shared" si="1"/>
        <v>0.9927200529450695</v>
      </c>
    </row>
    <row r="20" spans="1:10" ht="18.75" customHeight="1">
      <c r="A20" s="9">
        <v>15</v>
      </c>
      <c r="B20" s="427" t="s">
        <v>440</v>
      </c>
      <c r="C20" s="423">
        <f>леталитет!C21</f>
        <v>2864</v>
      </c>
      <c r="D20" s="428">
        <v>97075</v>
      </c>
      <c r="E20" s="428">
        <v>0</v>
      </c>
      <c r="F20" s="428">
        <v>0</v>
      </c>
      <c r="G20" s="428">
        <v>0</v>
      </c>
      <c r="H20" s="425">
        <f t="shared" si="0"/>
        <v>0</v>
      </c>
      <c r="I20" s="425">
        <f t="shared" si="2"/>
        <v>0</v>
      </c>
      <c r="J20" s="426">
        <f t="shared" si="1"/>
        <v>0</v>
      </c>
    </row>
    <row r="21" spans="1:10" ht="15.75" customHeight="1">
      <c r="A21" s="9">
        <v>16</v>
      </c>
      <c r="B21" s="427" t="s">
        <v>553</v>
      </c>
      <c r="C21" s="423">
        <f>леталитет!C22</f>
        <v>9650</v>
      </c>
      <c r="D21" s="428">
        <v>154039</v>
      </c>
      <c r="E21" s="428">
        <v>65</v>
      </c>
      <c r="F21" s="428">
        <v>59</v>
      </c>
      <c r="G21" s="428">
        <v>20</v>
      </c>
      <c r="H21" s="425">
        <f t="shared" si="0"/>
        <v>0.421971059277196</v>
      </c>
      <c r="I21" s="425">
        <f t="shared" si="2"/>
        <v>6.1139896373057</v>
      </c>
      <c r="J21" s="426">
        <f t="shared" si="1"/>
        <v>2.0725388601036268</v>
      </c>
    </row>
    <row r="22" spans="1:10" ht="15.75" customHeight="1">
      <c r="A22" s="9">
        <v>17</v>
      </c>
      <c r="B22" s="427" t="s">
        <v>534</v>
      </c>
      <c r="C22" s="423">
        <f>леталитет!C23</f>
        <v>714</v>
      </c>
      <c r="D22" s="428">
        <v>35803</v>
      </c>
      <c r="E22" s="428">
        <v>0</v>
      </c>
      <c r="F22" s="428">
        <v>0</v>
      </c>
      <c r="G22" s="428">
        <v>0</v>
      </c>
      <c r="H22" s="425">
        <f t="shared" si="0"/>
        <v>0</v>
      </c>
      <c r="I22" s="425">
        <f t="shared" si="2"/>
        <v>0</v>
      </c>
      <c r="J22" s="426">
        <f t="shared" si="1"/>
        <v>0</v>
      </c>
    </row>
    <row r="23" spans="1:10" ht="16.5" customHeight="1">
      <c r="A23" s="9">
        <v>18</v>
      </c>
      <c r="B23" s="427" t="s">
        <v>552</v>
      </c>
      <c r="C23" s="423">
        <f>леталитет!C24</f>
        <v>4440</v>
      </c>
      <c r="D23" s="428">
        <v>32370</v>
      </c>
      <c r="E23" s="428">
        <v>23</v>
      </c>
      <c r="F23" s="428">
        <v>1</v>
      </c>
      <c r="G23" s="428">
        <v>0</v>
      </c>
      <c r="H23" s="425">
        <f t="shared" si="0"/>
        <v>0.7105344454742045</v>
      </c>
      <c r="I23" s="425">
        <f t="shared" si="2"/>
        <v>0.22522522522522523</v>
      </c>
      <c r="J23" s="426">
        <f t="shared" si="1"/>
        <v>0</v>
      </c>
    </row>
    <row r="24" spans="1:10" ht="15.75" customHeight="1">
      <c r="A24" s="9">
        <v>19</v>
      </c>
      <c r="B24" s="427" t="s">
        <v>545</v>
      </c>
      <c r="C24" s="423">
        <f>леталитет!C25</f>
        <v>934</v>
      </c>
      <c r="D24" s="428">
        <v>15084</v>
      </c>
      <c r="E24" s="428">
        <v>3</v>
      </c>
      <c r="F24" s="428">
        <v>0</v>
      </c>
      <c r="G24" s="428">
        <v>0</v>
      </c>
      <c r="H24" s="425">
        <f t="shared" si="0"/>
        <v>0.1988862370723946</v>
      </c>
      <c r="I24" s="425">
        <f t="shared" si="2"/>
        <v>0</v>
      </c>
      <c r="J24" s="426">
        <f t="shared" si="1"/>
        <v>0</v>
      </c>
    </row>
    <row r="25" spans="1:10" ht="15.75" customHeight="1">
      <c r="A25" s="9">
        <v>20</v>
      </c>
      <c r="B25" s="427" t="s">
        <v>535</v>
      </c>
      <c r="C25" s="423">
        <f>леталитет!C26</f>
        <v>5617</v>
      </c>
      <c r="D25" s="428">
        <v>142754</v>
      </c>
      <c r="E25" s="428">
        <v>41</v>
      </c>
      <c r="F25" s="428">
        <v>5</v>
      </c>
      <c r="G25" s="428">
        <v>0</v>
      </c>
      <c r="H25" s="425">
        <f t="shared" si="0"/>
        <v>0.2872073637166034</v>
      </c>
      <c r="I25" s="425">
        <f t="shared" si="2"/>
        <v>0.8901548869503294</v>
      </c>
      <c r="J25" s="426">
        <f t="shared" si="1"/>
        <v>0</v>
      </c>
    </row>
    <row r="26" spans="1:10" ht="15.75" customHeight="1">
      <c r="A26" s="9">
        <v>21</v>
      </c>
      <c r="B26" s="427" t="s">
        <v>550</v>
      </c>
      <c r="C26" s="423">
        <f>леталитет!C27</f>
        <v>2396</v>
      </c>
      <c r="D26" s="428">
        <v>105316</v>
      </c>
      <c r="E26" s="428">
        <v>118</v>
      </c>
      <c r="F26" s="428">
        <v>216</v>
      </c>
      <c r="G26" s="428">
        <v>2</v>
      </c>
      <c r="H26" s="425">
        <f t="shared" si="0"/>
        <v>1.120437540354742</v>
      </c>
      <c r="I26" s="425">
        <f t="shared" si="2"/>
        <v>90.15025041736227</v>
      </c>
      <c r="J26" s="426">
        <f t="shared" si="1"/>
        <v>0.8347245409015025</v>
      </c>
    </row>
    <row r="27" spans="1:10" ht="22.5" customHeight="1">
      <c r="A27" s="9">
        <v>22</v>
      </c>
      <c r="B27" s="427" t="s">
        <v>90</v>
      </c>
      <c r="C27" s="423">
        <f>леталитет!C28</f>
        <v>243</v>
      </c>
      <c r="D27" s="428">
        <v>23163</v>
      </c>
      <c r="E27" s="428">
        <v>4</v>
      </c>
      <c r="F27" s="428">
        <v>0</v>
      </c>
      <c r="G27" s="428">
        <v>0</v>
      </c>
      <c r="H27" s="425">
        <f t="shared" si="0"/>
        <v>0.17268920260760695</v>
      </c>
      <c r="I27" s="425">
        <f t="shared" si="2"/>
        <v>0</v>
      </c>
      <c r="J27" s="426">
        <f t="shared" si="1"/>
        <v>0</v>
      </c>
    </row>
    <row r="28" spans="1:10" ht="21.75" customHeight="1">
      <c r="A28" s="9">
        <v>23</v>
      </c>
      <c r="B28" s="427" t="s">
        <v>547</v>
      </c>
      <c r="C28" s="423">
        <f>леталитет!C29</f>
        <v>570</v>
      </c>
      <c r="D28" s="428">
        <v>38308</v>
      </c>
      <c r="E28" s="428">
        <v>82</v>
      </c>
      <c r="F28" s="428">
        <v>0</v>
      </c>
      <c r="G28" s="428">
        <v>0</v>
      </c>
      <c r="H28" s="425">
        <f t="shared" si="0"/>
        <v>2.140545055863005</v>
      </c>
      <c r="I28" s="425">
        <f t="shared" si="2"/>
        <v>0</v>
      </c>
      <c r="J28" s="426">
        <f t="shared" si="1"/>
        <v>0</v>
      </c>
    </row>
    <row r="29" spans="1:10" ht="22.5" customHeight="1">
      <c r="A29" s="9">
        <v>24</v>
      </c>
      <c r="B29" s="427" t="s">
        <v>3</v>
      </c>
      <c r="C29" s="423">
        <f>леталитет!C30</f>
        <v>610</v>
      </c>
      <c r="D29" s="428">
        <v>7957</v>
      </c>
      <c r="E29" s="428">
        <v>0</v>
      </c>
      <c r="F29" s="428">
        <v>0</v>
      </c>
      <c r="G29" s="428">
        <v>0</v>
      </c>
      <c r="H29" s="425">
        <f t="shared" si="0"/>
        <v>0</v>
      </c>
      <c r="I29" s="425">
        <f t="shared" si="2"/>
        <v>0</v>
      </c>
      <c r="J29" s="426">
        <f t="shared" si="1"/>
        <v>0</v>
      </c>
    </row>
    <row r="30" spans="1:10" ht="17.25" customHeight="1">
      <c r="A30" s="10">
        <v>25</v>
      </c>
      <c r="B30" s="427" t="s">
        <v>474</v>
      </c>
      <c r="C30" s="423">
        <f>леталитет!C31</f>
        <v>922</v>
      </c>
      <c r="D30" s="496">
        <v>2974</v>
      </c>
      <c r="E30" s="496">
        <v>0</v>
      </c>
      <c r="F30" s="496">
        <v>0</v>
      </c>
      <c r="G30" s="496">
        <v>0</v>
      </c>
      <c r="H30" s="425">
        <f t="shared" si="0"/>
        <v>0</v>
      </c>
      <c r="I30" s="425">
        <f t="shared" si="2"/>
        <v>0</v>
      </c>
      <c r="J30" s="426">
        <f t="shared" si="1"/>
        <v>0</v>
      </c>
    </row>
    <row r="31" spans="1:10" ht="17.25" customHeight="1" thickBot="1">
      <c r="A31" s="32">
        <v>26</v>
      </c>
      <c r="B31" s="430" t="s">
        <v>48</v>
      </c>
      <c r="C31" s="562">
        <f>леталитет!C32</f>
        <v>1018</v>
      </c>
      <c r="D31" s="431">
        <v>11059</v>
      </c>
      <c r="E31" s="431">
        <v>20</v>
      </c>
      <c r="F31" s="431">
        <v>0</v>
      </c>
      <c r="G31" s="431">
        <v>0</v>
      </c>
      <c r="H31" s="535">
        <f t="shared" si="0"/>
        <v>1.8084817795460713</v>
      </c>
      <c r="I31" s="535">
        <f t="shared" si="2"/>
        <v>0</v>
      </c>
      <c r="J31" s="432">
        <v>0</v>
      </c>
    </row>
    <row r="32" spans="1:10" s="11" customFormat="1" ht="29.25" customHeight="1" thickBot="1" thickTop="1">
      <c r="A32" s="787" t="s">
        <v>525</v>
      </c>
      <c r="B32" s="788"/>
      <c r="C32" s="207">
        <f>SUM(C6:C31)</f>
        <v>279798</v>
      </c>
      <c r="D32" s="207">
        <f>SUM(D6:D31)</f>
        <v>2546525</v>
      </c>
      <c r="E32" s="207">
        <f>SUM(E6:E31)</f>
        <v>725</v>
      </c>
      <c r="F32" s="207">
        <f>SUM(F6:F31)</f>
        <v>811</v>
      </c>
      <c r="G32" s="207">
        <f>SUM(G6:G31)</f>
        <v>68</v>
      </c>
      <c r="H32" s="80">
        <f>E32/D32*1000</f>
        <v>0.284701701338098</v>
      </c>
      <c r="I32" s="80">
        <f>F32/C32*1000</f>
        <v>2.898519646316271</v>
      </c>
      <c r="J32" s="79">
        <f>G32/C32*1000</f>
        <v>0.24303247342725823</v>
      </c>
    </row>
    <row r="33" spans="1:10" ht="14.25" customHeight="1">
      <c r="A33" s="6" t="s">
        <v>500</v>
      </c>
      <c r="B33" s="415" t="s">
        <v>502</v>
      </c>
      <c r="C33" s="414"/>
      <c r="D33" s="414"/>
      <c r="E33" s="414"/>
      <c r="F33" s="414"/>
      <c r="G33" s="414"/>
      <c r="H33" s="414"/>
      <c r="I33" s="414"/>
      <c r="J33" s="414"/>
    </row>
    <row r="34" spans="1:10" ht="13.5" customHeight="1">
      <c r="A34" s="789" t="s">
        <v>335</v>
      </c>
      <c r="B34" s="789"/>
      <c r="C34" s="789"/>
      <c r="D34" s="789"/>
      <c r="E34" s="789"/>
      <c r="F34" s="789"/>
      <c r="G34" s="789"/>
      <c r="H34" s="789"/>
      <c r="I34" s="789"/>
      <c r="J34" s="789"/>
    </row>
    <row r="38" ht="13.5">
      <c r="B38" s="49"/>
    </row>
  </sheetData>
  <sheetProtection/>
  <mergeCells count="13">
    <mergeCell ref="F3:F4"/>
    <mergeCell ref="A32:B32"/>
    <mergeCell ref="A34:J34"/>
    <mergeCell ref="A1:J1"/>
    <mergeCell ref="I3:I4"/>
    <mergeCell ref="J3:J4"/>
    <mergeCell ref="G3:G4"/>
    <mergeCell ref="H3:H4"/>
    <mergeCell ref="A3:A4"/>
    <mergeCell ref="B3:B4"/>
    <mergeCell ref="C3:C4"/>
    <mergeCell ref="D3:D4"/>
    <mergeCell ref="E3:E4"/>
  </mergeCells>
  <printOptions horizontalCentered="1" verticalCentered="1"/>
  <pageMargins left="0.3937007874015748" right="0" top="0.5905511811023623" bottom="0" header="0" footer="0"/>
  <pageSetup horizontalDpi="600" verticalDpi="600" orientation="landscape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"/>
  <sheetViews>
    <sheetView zoomScale="90" zoomScaleNormal="90" zoomScalePageLayoutView="0" workbookViewId="0" topLeftCell="A7">
      <selection activeCell="N6" sqref="N6"/>
    </sheetView>
  </sheetViews>
  <sheetFormatPr defaultColWidth="9.140625" defaultRowHeight="12.75"/>
  <cols>
    <col min="1" max="1" width="3.8515625" style="0" customWidth="1"/>
    <col min="2" max="2" width="22.00390625" style="0" customWidth="1"/>
    <col min="3" max="3" width="10.57421875" style="0" customWidth="1"/>
    <col min="4" max="4" width="12.7109375" style="0" customWidth="1"/>
    <col min="5" max="5" width="11.8515625" style="0" customWidth="1"/>
    <col min="6" max="6" width="11.421875" style="0" customWidth="1"/>
    <col min="7" max="7" width="13.7109375" style="0" customWidth="1"/>
    <col min="8" max="8" width="12.00390625" style="0" customWidth="1"/>
    <col min="9" max="9" width="11.140625" style="0" customWidth="1"/>
    <col min="10" max="10" width="12.28125" style="0" customWidth="1"/>
    <col min="11" max="11" width="17.8515625" style="0" customWidth="1"/>
  </cols>
  <sheetData>
    <row r="1" spans="1:11" ht="22.5" customHeight="1">
      <c r="A1" s="689" t="s">
        <v>590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</row>
    <row r="2" spans="1:11" ht="13.5" customHeight="1" thickBot="1">
      <c r="A2" s="101"/>
      <c r="B2" s="96"/>
      <c r="C2" s="97"/>
      <c r="D2" s="97"/>
      <c r="E2" s="97"/>
      <c r="F2" s="97"/>
      <c r="G2" s="97"/>
      <c r="H2" s="98"/>
      <c r="I2" s="98"/>
      <c r="J2" s="98"/>
      <c r="K2" s="123" t="s">
        <v>82</v>
      </c>
    </row>
    <row r="3" spans="1:11" ht="11.25" customHeight="1">
      <c r="A3" s="797" t="s">
        <v>56</v>
      </c>
      <c r="B3" s="790" t="s">
        <v>50</v>
      </c>
      <c r="C3" s="790" t="s">
        <v>227</v>
      </c>
      <c r="D3" s="790" t="s">
        <v>228</v>
      </c>
      <c r="E3" s="790" t="s">
        <v>29</v>
      </c>
      <c r="F3" s="790" t="s">
        <v>30</v>
      </c>
      <c r="G3" s="790" t="s">
        <v>229</v>
      </c>
      <c r="H3" s="795" t="s">
        <v>230</v>
      </c>
      <c r="I3" s="795" t="s">
        <v>231</v>
      </c>
      <c r="J3" s="795" t="s">
        <v>232</v>
      </c>
      <c r="K3" s="791" t="s">
        <v>233</v>
      </c>
    </row>
    <row r="4" spans="1:11" ht="62.25" customHeight="1" thickBot="1">
      <c r="A4" s="798"/>
      <c r="B4" s="799"/>
      <c r="C4" s="783"/>
      <c r="D4" s="783"/>
      <c r="E4" s="783"/>
      <c r="F4" s="783"/>
      <c r="G4" s="783"/>
      <c r="H4" s="796"/>
      <c r="I4" s="796"/>
      <c r="J4" s="796"/>
      <c r="K4" s="792"/>
    </row>
    <row r="5" spans="1:11" s="71" customFormat="1" ht="12.75" customHeight="1" thickBot="1" thickTop="1">
      <c r="A5" s="7">
        <v>0</v>
      </c>
      <c r="B5" s="82">
        <v>1</v>
      </c>
      <c r="C5" s="82">
        <v>2</v>
      </c>
      <c r="D5" s="82">
        <v>3</v>
      </c>
      <c r="E5" s="82">
        <v>4</v>
      </c>
      <c r="F5" s="82">
        <v>5</v>
      </c>
      <c r="G5" s="82">
        <v>6</v>
      </c>
      <c r="H5" s="94">
        <v>7</v>
      </c>
      <c r="I5" s="94">
        <v>8</v>
      </c>
      <c r="J5" s="94">
        <v>9</v>
      </c>
      <c r="K5" s="95">
        <v>10</v>
      </c>
    </row>
    <row r="6" spans="1:11" ht="30" customHeight="1" thickTop="1">
      <c r="A6" s="416">
        <v>1</v>
      </c>
      <c r="B6" s="436" t="s">
        <v>554</v>
      </c>
      <c r="C6" s="439">
        <f>'преоперативни дани'!D7</f>
        <v>45505</v>
      </c>
      <c r="D6" s="439">
        <v>60228</v>
      </c>
      <c r="E6" s="439">
        <v>2</v>
      </c>
      <c r="F6" s="439">
        <v>393</v>
      </c>
      <c r="G6" s="439">
        <v>2</v>
      </c>
      <c r="H6" s="440">
        <f>E6/C6*1000</f>
        <v>0.04395121415229096</v>
      </c>
      <c r="I6" s="440">
        <f>F6/C6*1000</f>
        <v>8.636413580925174</v>
      </c>
      <c r="J6" s="440">
        <f>G6/D6*1000</f>
        <v>0.03320714617785747</v>
      </c>
      <c r="K6" s="441">
        <v>0</v>
      </c>
    </row>
    <row r="7" spans="1:11" ht="30" customHeight="1">
      <c r="A7" s="9">
        <v>2</v>
      </c>
      <c r="B7" s="437" t="s">
        <v>555</v>
      </c>
      <c r="C7" s="439">
        <f>'преоперативни дани'!D8</f>
        <v>6253</v>
      </c>
      <c r="D7" s="442">
        <v>7569</v>
      </c>
      <c r="E7" s="442">
        <v>1</v>
      </c>
      <c r="F7" s="442">
        <v>51</v>
      </c>
      <c r="G7" s="442">
        <v>0</v>
      </c>
      <c r="H7" s="440">
        <f aca="true" t="shared" si="0" ref="H7:H16">E7/C7*1000</f>
        <v>0.15992323684631377</v>
      </c>
      <c r="I7" s="440">
        <f aca="true" t="shared" si="1" ref="I7:I16">F7/C7*1000</f>
        <v>8.156085079162002</v>
      </c>
      <c r="J7" s="440">
        <f aca="true" t="shared" si="2" ref="J7:J16">G7/D7*1000</f>
        <v>0</v>
      </c>
      <c r="K7" s="443">
        <v>0</v>
      </c>
    </row>
    <row r="8" spans="1:11" ht="30" customHeight="1">
      <c r="A8" s="9">
        <v>3</v>
      </c>
      <c r="B8" s="438" t="s">
        <v>526</v>
      </c>
      <c r="C8" s="439">
        <v>9310</v>
      </c>
      <c r="D8" s="442">
        <v>15025</v>
      </c>
      <c r="E8" s="442">
        <v>0</v>
      </c>
      <c r="F8" s="442">
        <v>47</v>
      </c>
      <c r="G8" s="442">
        <v>0</v>
      </c>
      <c r="H8" s="440">
        <f t="shared" si="0"/>
        <v>0</v>
      </c>
      <c r="I8" s="440">
        <f t="shared" si="1"/>
        <v>5.048335123523094</v>
      </c>
      <c r="J8" s="440">
        <f t="shared" si="2"/>
        <v>0</v>
      </c>
      <c r="K8" s="443">
        <v>0</v>
      </c>
    </row>
    <row r="9" spans="1:11" ht="30" customHeight="1">
      <c r="A9" s="9">
        <v>4</v>
      </c>
      <c r="B9" s="438" t="s">
        <v>527</v>
      </c>
      <c r="C9" s="439">
        <f>'преоперативни дани'!D10</f>
        <v>5080</v>
      </c>
      <c r="D9" s="442">
        <v>6350</v>
      </c>
      <c r="E9" s="442">
        <v>0</v>
      </c>
      <c r="F9" s="442">
        <v>16</v>
      </c>
      <c r="G9" s="442">
        <v>4</v>
      </c>
      <c r="H9" s="440">
        <f t="shared" si="0"/>
        <v>0</v>
      </c>
      <c r="I9" s="440">
        <f t="shared" si="1"/>
        <v>3.149606299212598</v>
      </c>
      <c r="J9" s="440">
        <f t="shared" si="2"/>
        <v>0.6299212598425197</v>
      </c>
      <c r="K9" s="443">
        <v>0</v>
      </c>
    </row>
    <row r="10" spans="1:11" ht="30" customHeight="1">
      <c r="A10" s="9">
        <v>5</v>
      </c>
      <c r="B10" s="437" t="s">
        <v>528</v>
      </c>
      <c r="C10" s="439">
        <f>'преоперативни дани'!D11</f>
        <v>5593</v>
      </c>
      <c r="D10" s="442">
        <v>5693</v>
      </c>
      <c r="E10" s="442">
        <v>1</v>
      </c>
      <c r="F10" s="442">
        <v>58</v>
      </c>
      <c r="G10" s="442">
        <v>3</v>
      </c>
      <c r="H10" s="440">
        <f t="shared" si="0"/>
        <v>0.17879492222420884</v>
      </c>
      <c r="I10" s="440">
        <f t="shared" si="1"/>
        <v>10.370105489004112</v>
      </c>
      <c r="J10" s="440">
        <f t="shared" si="2"/>
        <v>0.5269629369401019</v>
      </c>
      <c r="K10" s="443">
        <v>0</v>
      </c>
    </row>
    <row r="11" spans="1:11" ht="35.25" customHeight="1">
      <c r="A11" s="9">
        <v>6</v>
      </c>
      <c r="B11" s="437" t="s">
        <v>539</v>
      </c>
      <c r="C11" s="439">
        <f>'преоперативни дани'!D12</f>
        <v>3633</v>
      </c>
      <c r="D11" s="442">
        <v>3633</v>
      </c>
      <c r="E11" s="442">
        <v>1</v>
      </c>
      <c r="F11" s="442">
        <v>64</v>
      </c>
      <c r="G11" s="442">
        <v>1</v>
      </c>
      <c r="H11" s="440">
        <f t="shared" si="0"/>
        <v>0.2752546105147261</v>
      </c>
      <c r="I11" s="440">
        <f t="shared" si="1"/>
        <v>17.61629507294247</v>
      </c>
      <c r="J11" s="440">
        <f t="shared" si="2"/>
        <v>0.2752546105147261</v>
      </c>
      <c r="K11" s="443">
        <v>0</v>
      </c>
    </row>
    <row r="12" spans="1:11" ht="30" customHeight="1">
      <c r="A12" s="9">
        <v>7</v>
      </c>
      <c r="B12" s="438" t="s">
        <v>529</v>
      </c>
      <c r="C12" s="439">
        <v>5542</v>
      </c>
      <c r="D12" s="442">
        <v>7356</v>
      </c>
      <c r="E12" s="442">
        <v>0</v>
      </c>
      <c r="F12" s="442">
        <v>2</v>
      </c>
      <c r="G12" s="442">
        <v>37</v>
      </c>
      <c r="H12" s="440">
        <f t="shared" si="0"/>
        <v>0</v>
      </c>
      <c r="I12" s="440">
        <f t="shared" si="1"/>
        <v>0.36088054853843377</v>
      </c>
      <c r="J12" s="440">
        <f t="shared" si="2"/>
        <v>5.029907558455683</v>
      </c>
      <c r="K12" s="443">
        <v>0</v>
      </c>
    </row>
    <row r="13" spans="1:11" ht="30" customHeight="1">
      <c r="A13" s="9">
        <v>8</v>
      </c>
      <c r="B13" s="437" t="s">
        <v>530</v>
      </c>
      <c r="C13" s="439">
        <v>4455</v>
      </c>
      <c r="D13" s="442">
        <v>5752</v>
      </c>
      <c r="E13" s="442">
        <v>1</v>
      </c>
      <c r="F13" s="442">
        <v>5</v>
      </c>
      <c r="G13" s="442">
        <v>1</v>
      </c>
      <c r="H13" s="440">
        <f t="shared" si="0"/>
        <v>0.2244668911335578</v>
      </c>
      <c r="I13" s="440">
        <f t="shared" si="1"/>
        <v>1.122334455667789</v>
      </c>
      <c r="J13" s="440">
        <f t="shared" si="2"/>
        <v>0.17385257301808066</v>
      </c>
      <c r="K13" s="443">
        <v>0</v>
      </c>
    </row>
    <row r="14" spans="1:11" ht="37.5" customHeight="1">
      <c r="A14" s="9">
        <v>9</v>
      </c>
      <c r="B14" s="437" t="s">
        <v>548</v>
      </c>
      <c r="C14" s="439">
        <v>9057</v>
      </c>
      <c r="D14" s="442">
        <v>9639</v>
      </c>
      <c r="E14" s="442">
        <v>1</v>
      </c>
      <c r="F14" s="442">
        <v>26</v>
      </c>
      <c r="G14" s="442">
        <v>1</v>
      </c>
      <c r="H14" s="440">
        <f t="shared" si="0"/>
        <v>0.11041183614883515</v>
      </c>
      <c r="I14" s="440">
        <f t="shared" si="1"/>
        <v>2.8707077398697143</v>
      </c>
      <c r="J14" s="440">
        <f t="shared" si="2"/>
        <v>0.10374520178441747</v>
      </c>
      <c r="K14" s="443">
        <v>0</v>
      </c>
    </row>
    <row r="15" spans="1:11" ht="30" customHeight="1">
      <c r="A15" s="9">
        <v>10</v>
      </c>
      <c r="B15" s="437" t="s">
        <v>556</v>
      </c>
      <c r="C15" s="439">
        <v>4734</v>
      </c>
      <c r="D15" s="442">
        <v>7301</v>
      </c>
      <c r="E15" s="442">
        <v>0</v>
      </c>
      <c r="F15" s="442">
        <v>54</v>
      </c>
      <c r="G15" s="442">
        <v>0</v>
      </c>
      <c r="H15" s="440">
        <f t="shared" si="0"/>
        <v>0</v>
      </c>
      <c r="I15" s="440">
        <f t="shared" si="1"/>
        <v>11.406844106463879</v>
      </c>
      <c r="J15" s="440">
        <f t="shared" si="2"/>
        <v>0</v>
      </c>
      <c r="K15" s="443">
        <v>0</v>
      </c>
    </row>
    <row r="16" spans="1:11" ht="30" customHeight="1">
      <c r="A16" s="9">
        <v>11</v>
      </c>
      <c r="B16" s="437" t="s">
        <v>553</v>
      </c>
      <c r="C16" s="439">
        <v>8906</v>
      </c>
      <c r="D16" s="442">
        <v>13759</v>
      </c>
      <c r="E16" s="442">
        <v>0</v>
      </c>
      <c r="F16" s="442">
        <v>222</v>
      </c>
      <c r="G16" s="442">
        <v>13</v>
      </c>
      <c r="H16" s="440">
        <f t="shared" si="0"/>
        <v>0</v>
      </c>
      <c r="I16" s="440">
        <f t="shared" si="1"/>
        <v>24.927015495171794</v>
      </c>
      <c r="J16" s="440">
        <f t="shared" si="2"/>
        <v>0.944836107275238</v>
      </c>
      <c r="K16" s="443">
        <v>0</v>
      </c>
    </row>
    <row r="17" spans="1:11" ht="30" customHeight="1">
      <c r="A17" s="10">
        <v>12</v>
      </c>
      <c r="B17" s="497" t="s">
        <v>474</v>
      </c>
      <c r="C17" s="439">
        <f>'преоперативни дани'!D18</f>
        <v>254</v>
      </c>
      <c r="D17" s="498">
        <v>254</v>
      </c>
      <c r="E17" s="498">
        <v>0</v>
      </c>
      <c r="F17" s="498">
        <v>0</v>
      </c>
      <c r="G17" s="498">
        <v>0</v>
      </c>
      <c r="H17" s="499">
        <v>0</v>
      </c>
      <c r="I17" s="499">
        <v>0</v>
      </c>
      <c r="J17" s="499">
        <v>0</v>
      </c>
      <c r="K17" s="500">
        <v>0</v>
      </c>
    </row>
    <row r="18" spans="1:11" ht="50.25" customHeight="1" thickBot="1">
      <c r="A18" s="793" t="s">
        <v>525</v>
      </c>
      <c r="B18" s="794"/>
      <c r="C18" s="433">
        <f>SUM(C6:C17)</f>
        <v>108322</v>
      </c>
      <c r="D18" s="433">
        <f>SUM(D6:D17)</f>
        <v>142559</v>
      </c>
      <c r="E18" s="433">
        <f>SUM(E6:E17)</f>
        <v>7</v>
      </c>
      <c r="F18" s="433">
        <f>SUM(F6:F17)</f>
        <v>938</v>
      </c>
      <c r="G18" s="433">
        <f>SUM(G6:G17)</f>
        <v>62</v>
      </c>
      <c r="H18" s="434">
        <f>E18/C18*1000</f>
        <v>0.06462214508594745</v>
      </c>
      <c r="I18" s="434">
        <f>F18/C18*1000</f>
        <v>8.65936744151696</v>
      </c>
      <c r="J18" s="434">
        <f>G18/D18*1000</f>
        <v>0.4349076522702881</v>
      </c>
      <c r="K18" s="435">
        <v>0</v>
      </c>
    </row>
    <row r="20" spans="1:12" ht="12.75">
      <c r="A20" s="754" t="s">
        <v>336</v>
      </c>
      <c r="B20" s="754"/>
      <c r="C20" s="754"/>
      <c r="D20" s="754"/>
      <c r="E20" s="754"/>
      <c r="F20" s="754"/>
      <c r="G20" s="754"/>
      <c r="H20" s="754"/>
      <c r="I20" s="754"/>
      <c r="J20" s="754"/>
      <c r="K20" s="754"/>
      <c r="L20" s="754"/>
    </row>
    <row r="22" ht="12.75">
      <c r="F22" s="563"/>
    </row>
  </sheetData>
  <sheetProtection/>
  <mergeCells count="14">
    <mergeCell ref="I3:I4"/>
    <mergeCell ref="J3:J4"/>
    <mergeCell ref="A3:A4"/>
    <mergeCell ref="B3:B4"/>
    <mergeCell ref="A1:K1"/>
    <mergeCell ref="A20:L20"/>
    <mergeCell ref="C3:C4"/>
    <mergeCell ref="D3:D4"/>
    <mergeCell ref="E3:E4"/>
    <mergeCell ref="F3:F4"/>
    <mergeCell ref="G3:G4"/>
    <mergeCell ref="K3:K4"/>
    <mergeCell ref="A18:B18"/>
    <mergeCell ref="H3:H4"/>
  </mergeCells>
  <printOptions/>
  <pageMargins left="0.6299212598425197" right="0.31496062992125984" top="0.4724409448818898" bottom="0.5511811023622047" header="0.5118110236220472" footer="0.5118110236220472"/>
  <pageSetup horizontalDpi="600" verticalDpi="600" orientation="landscape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R29"/>
  <sheetViews>
    <sheetView zoomScalePageLayoutView="0" workbookViewId="0" topLeftCell="A10">
      <selection activeCell="E25" sqref="E25:E26"/>
    </sheetView>
  </sheetViews>
  <sheetFormatPr defaultColWidth="9.140625" defaultRowHeight="12.75"/>
  <cols>
    <col min="1" max="1" width="4.421875" style="6" customWidth="1"/>
    <col min="2" max="2" width="53.57421875" style="6" customWidth="1"/>
    <col min="3" max="5" width="25.8515625" style="6" customWidth="1"/>
    <col min="6" max="16384" width="9.140625" style="6" customWidth="1"/>
  </cols>
  <sheetData>
    <row r="1" spans="1:6" s="5" customFormat="1" ht="33" customHeight="1">
      <c r="A1" s="703" t="s">
        <v>591</v>
      </c>
      <c r="B1" s="703"/>
      <c r="C1" s="703"/>
      <c r="D1" s="703"/>
      <c r="E1" s="703"/>
      <c r="F1" s="476"/>
    </row>
    <row r="2" spans="1:5" ht="12" customHeight="1" thickBot="1">
      <c r="A2" s="3"/>
      <c r="B2" s="2"/>
      <c r="C2" s="2"/>
      <c r="D2" s="2"/>
      <c r="E2" s="123" t="s">
        <v>81</v>
      </c>
    </row>
    <row r="3" spans="1:5" ht="21.75" customHeight="1">
      <c r="A3" s="710" t="s">
        <v>95</v>
      </c>
      <c r="B3" s="804" t="s">
        <v>50</v>
      </c>
      <c r="C3" s="800" t="s">
        <v>508</v>
      </c>
      <c r="D3" s="800" t="s">
        <v>31</v>
      </c>
      <c r="E3" s="802" t="s">
        <v>32</v>
      </c>
    </row>
    <row r="4" spans="1:5" ht="16.5" customHeight="1" thickBot="1">
      <c r="A4" s="711"/>
      <c r="B4" s="805"/>
      <c r="C4" s="801"/>
      <c r="D4" s="801"/>
      <c r="E4" s="803"/>
    </row>
    <row r="5" spans="1:5" ht="12" customHeight="1" thickBot="1" thickTop="1">
      <c r="A5" s="7">
        <v>0</v>
      </c>
      <c r="B5" s="87">
        <v>1</v>
      </c>
      <c r="C5" s="82">
        <v>2</v>
      </c>
      <c r="D5" s="82">
        <v>3</v>
      </c>
      <c r="E5" s="83">
        <v>4</v>
      </c>
    </row>
    <row r="6" spans="1:5" ht="21.75" customHeight="1" thickTop="1">
      <c r="A6" s="8">
        <v>1</v>
      </c>
      <c r="B6" s="93" t="s">
        <v>554</v>
      </c>
      <c r="C6" s="219">
        <v>38610</v>
      </c>
      <c r="D6" s="220">
        <v>1026</v>
      </c>
      <c r="E6" s="225">
        <f>D6/C6*100</f>
        <v>2.6573426573426575</v>
      </c>
    </row>
    <row r="7" spans="1:5" ht="21.75" customHeight="1">
      <c r="A7" s="9">
        <v>2</v>
      </c>
      <c r="B7" s="91" t="s">
        <v>555</v>
      </c>
      <c r="C7" s="219">
        <v>3417</v>
      </c>
      <c r="D7" s="220">
        <v>0</v>
      </c>
      <c r="E7" s="225">
        <f aca="true" t="shared" si="0" ref="E7:E24">D7/C7*100</f>
        <v>0</v>
      </c>
    </row>
    <row r="8" spans="1:5" ht="21.75" customHeight="1">
      <c r="A8" s="9">
        <v>3</v>
      </c>
      <c r="B8" s="92" t="s">
        <v>526</v>
      </c>
      <c r="C8" s="219">
        <v>4684</v>
      </c>
      <c r="D8" s="220">
        <v>51</v>
      </c>
      <c r="E8" s="225">
        <f t="shared" si="0"/>
        <v>1.0888129803586677</v>
      </c>
    </row>
    <row r="9" spans="1:5" ht="21.75" customHeight="1">
      <c r="A9" s="9">
        <v>4</v>
      </c>
      <c r="B9" s="92" t="s">
        <v>527</v>
      </c>
      <c r="C9" s="219">
        <v>3538</v>
      </c>
      <c r="D9" s="219">
        <v>68</v>
      </c>
      <c r="E9" s="225">
        <f t="shared" si="0"/>
        <v>1.921989824759751</v>
      </c>
    </row>
    <row r="10" spans="1:5" ht="21.75" customHeight="1">
      <c r="A10" s="9">
        <v>5</v>
      </c>
      <c r="B10" s="91" t="s">
        <v>528</v>
      </c>
      <c r="C10" s="219">
        <v>3134</v>
      </c>
      <c r="D10" s="226">
        <v>57</v>
      </c>
      <c r="E10" s="225">
        <f t="shared" si="0"/>
        <v>1.8187619655392468</v>
      </c>
    </row>
    <row r="11" spans="1:5" ht="21.75" customHeight="1">
      <c r="A11" s="9">
        <v>6</v>
      </c>
      <c r="B11" s="91" t="s">
        <v>539</v>
      </c>
      <c r="C11" s="219">
        <v>3299</v>
      </c>
      <c r="D11" s="220">
        <v>85</v>
      </c>
      <c r="E11" s="225">
        <f t="shared" si="0"/>
        <v>2.5765383449530157</v>
      </c>
    </row>
    <row r="12" spans="1:5" ht="21.75" customHeight="1">
      <c r="A12" s="9">
        <v>7</v>
      </c>
      <c r="B12" s="92" t="s">
        <v>475</v>
      </c>
      <c r="C12" s="219">
        <v>4784</v>
      </c>
      <c r="D12" s="220">
        <v>20</v>
      </c>
      <c r="E12" s="225">
        <f t="shared" si="0"/>
        <v>0.4180602006688963</v>
      </c>
    </row>
    <row r="13" spans="1:5" ht="21.75" customHeight="1">
      <c r="A13" s="9">
        <v>8</v>
      </c>
      <c r="B13" s="91" t="s">
        <v>530</v>
      </c>
      <c r="C13" s="219">
        <v>753</v>
      </c>
      <c r="D13" s="220">
        <v>19</v>
      </c>
      <c r="E13" s="225">
        <f t="shared" si="0"/>
        <v>2.5232403718459495</v>
      </c>
    </row>
    <row r="14" spans="1:5" ht="21.75" customHeight="1">
      <c r="A14" s="9">
        <v>9</v>
      </c>
      <c r="B14" s="91" t="s">
        <v>548</v>
      </c>
      <c r="C14" s="219">
        <v>1372</v>
      </c>
      <c r="D14" s="220">
        <v>27</v>
      </c>
      <c r="E14" s="225">
        <f t="shared" si="0"/>
        <v>1.9679300291545192</v>
      </c>
    </row>
    <row r="15" spans="1:5" ht="21.75" customHeight="1">
      <c r="A15" s="9">
        <v>10</v>
      </c>
      <c r="B15" s="91" t="s">
        <v>556</v>
      </c>
      <c r="C15" s="219">
        <v>2667</v>
      </c>
      <c r="D15" s="220">
        <v>54</v>
      </c>
      <c r="E15" s="225">
        <f t="shared" si="0"/>
        <v>2.0247469066366706</v>
      </c>
    </row>
    <row r="16" spans="1:5" ht="21.75" customHeight="1">
      <c r="A16" s="9">
        <v>11</v>
      </c>
      <c r="B16" s="91" t="s">
        <v>531</v>
      </c>
      <c r="C16" s="219">
        <v>215</v>
      </c>
      <c r="D16" s="220">
        <v>0</v>
      </c>
      <c r="E16" s="225">
        <f t="shared" si="0"/>
        <v>0</v>
      </c>
    </row>
    <row r="17" spans="1:5" ht="21.75" customHeight="1">
      <c r="A17" s="10">
        <v>12</v>
      </c>
      <c r="B17" s="93" t="s">
        <v>562</v>
      </c>
      <c r="C17" s="244">
        <v>3268</v>
      </c>
      <c r="D17" s="220">
        <v>28</v>
      </c>
      <c r="E17" s="225">
        <f t="shared" si="0"/>
        <v>0.8567931456548347</v>
      </c>
    </row>
    <row r="18" spans="1:5" ht="21.75" customHeight="1">
      <c r="A18" s="10">
        <v>13</v>
      </c>
      <c r="B18" s="110" t="s">
        <v>440</v>
      </c>
      <c r="C18" s="219">
        <v>2182</v>
      </c>
      <c r="D18" s="220">
        <v>3</v>
      </c>
      <c r="E18" s="225">
        <f t="shared" si="0"/>
        <v>0.13748854262144822</v>
      </c>
    </row>
    <row r="19" spans="1:5" ht="18" customHeight="1">
      <c r="A19" s="9">
        <v>14</v>
      </c>
      <c r="B19" s="91" t="s">
        <v>553</v>
      </c>
      <c r="C19" s="219">
        <v>6806</v>
      </c>
      <c r="D19" s="220">
        <v>2</v>
      </c>
      <c r="E19" s="225">
        <f t="shared" si="0"/>
        <v>0.02938583602703497</v>
      </c>
    </row>
    <row r="20" spans="1:5" ht="18" customHeight="1">
      <c r="A20" s="9">
        <v>15</v>
      </c>
      <c r="B20" s="91" t="s">
        <v>534</v>
      </c>
      <c r="C20" s="219">
        <v>723</v>
      </c>
      <c r="D20" s="220">
        <v>22</v>
      </c>
      <c r="E20" s="225">
        <f t="shared" si="0"/>
        <v>3.0428769017980635</v>
      </c>
    </row>
    <row r="21" spans="1:5" ht="18" customHeight="1">
      <c r="A21" s="9">
        <v>16</v>
      </c>
      <c r="B21" s="91" t="s">
        <v>552</v>
      </c>
      <c r="C21" s="219">
        <v>1016</v>
      </c>
      <c r="D21" s="219">
        <v>7</v>
      </c>
      <c r="E21" s="225">
        <f t="shared" si="0"/>
        <v>0.6889763779527559</v>
      </c>
    </row>
    <row r="22" spans="1:5" ht="21.75" customHeight="1">
      <c r="A22" s="9">
        <v>17</v>
      </c>
      <c r="B22" s="91" t="s">
        <v>545</v>
      </c>
      <c r="C22" s="219">
        <v>213</v>
      </c>
      <c r="D22" s="219">
        <v>0</v>
      </c>
      <c r="E22" s="225">
        <f t="shared" si="0"/>
        <v>0</v>
      </c>
    </row>
    <row r="23" spans="1:5" ht="18" customHeight="1">
      <c r="A23" s="9">
        <v>18</v>
      </c>
      <c r="B23" s="91" t="s">
        <v>535</v>
      </c>
      <c r="C23" s="219">
        <v>0</v>
      </c>
      <c r="D23" s="220">
        <v>0</v>
      </c>
      <c r="E23" s="225"/>
    </row>
    <row r="24" spans="1:5" ht="20.25" customHeight="1">
      <c r="A24" s="9">
        <v>19</v>
      </c>
      <c r="B24" s="91" t="s">
        <v>550</v>
      </c>
      <c r="C24" s="219">
        <v>879</v>
      </c>
      <c r="D24" s="220">
        <v>508</v>
      </c>
      <c r="E24" s="225">
        <f t="shared" si="0"/>
        <v>57.792946530147894</v>
      </c>
    </row>
    <row r="25" spans="1:5" ht="18" customHeight="1">
      <c r="A25" s="9">
        <v>20</v>
      </c>
      <c r="B25" s="91" t="s">
        <v>547</v>
      </c>
      <c r="C25" s="219">
        <v>0</v>
      </c>
      <c r="D25" s="220">
        <v>0</v>
      </c>
      <c r="E25" s="225"/>
    </row>
    <row r="26" spans="1:5" ht="18" customHeight="1" thickBot="1">
      <c r="A26" s="32">
        <v>21</v>
      </c>
      <c r="B26" s="93" t="s">
        <v>474</v>
      </c>
      <c r="C26" s="221">
        <v>0</v>
      </c>
      <c r="D26" s="228">
        <v>0</v>
      </c>
      <c r="E26" s="225"/>
    </row>
    <row r="27" spans="1:18" s="12" customFormat="1" ht="31.5" customHeight="1" thickBot="1" thickTop="1">
      <c r="A27" s="736" t="s">
        <v>525</v>
      </c>
      <c r="B27" s="747"/>
      <c r="C27" s="78">
        <f>SUM(C6:C26)</f>
        <v>81560</v>
      </c>
      <c r="D27" s="78">
        <f>SUM(D6:D26)</f>
        <v>1977</v>
      </c>
      <c r="E27" s="77">
        <f>D27/C27*100</f>
        <v>2.423982344286415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5" s="11" customFormat="1" ht="19.5" customHeight="1">
      <c r="A28" s="806" t="s">
        <v>476</v>
      </c>
      <c r="B28" s="807"/>
      <c r="C28" s="807"/>
      <c r="D28" s="807"/>
      <c r="E28" s="807"/>
    </row>
    <row r="29" spans="1:5" ht="13.5">
      <c r="A29" s="754" t="s">
        <v>337</v>
      </c>
      <c r="B29" s="754"/>
      <c r="C29" s="754"/>
      <c r="D29" s="754"/>
      <c r="E29" s="754"/>
    </row>
  </sheetData>
  <sheetProtection/>
  <mergeCells count="9">
    <mergeCell ref="A1:E1"/>
    <mergeCell ref="A29:E29"/>
    <mergeCell ref="D3:D4"/>
    <mergeCell ref="E3:E4"/>
    <mergeCell ref="A27:B27"/>
    <mergeCell ref="A3:A4"/>
    <mergeCell ref="B3:B4"/>
    <mergeCell ref="C3:C4"/>
    <mergeCell ref="A28:E28"/>
  </mergeCells>
  <printOptions horizontalCentered="1" verticalCentered="1"/>
  <pageMargins left="0.5511811023622047" right="0.35433070866141736" top="0.3937007874015748" bottom="0" header="0.3937007874015748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5"/>
  <sheetViews>
    <sheetView zoomScalePageLayoutView="0" workbookViewId="0" topLeftCell="A10">
      <selection activeCell="J29" sqref="J29"/>
    </sheetView>
  </sheetViews>
  <sheetFormatPr defaultColWidth="9.140625" defaultRowHeight="12.75"/>
  <cols>
    <col min="1" max="1" width="4.140625" style="6" customWidth="1"/>
    <col min="2" max="2" width="38.8515625" style="6" customWidth="1"/>
    <col min="3" max="3" width="7.421875" style="6" customWidth="1"/>
    <col min="4" max="4" width="8.7109375" style="6" customWidth="1"/>
    <col min="5" max="5" width="11.7109375" style="6" customWidth="1"/>
    <col min="6" max="6" width="10.421875" style="6" customWidth="1"/>
    <col min="7" max="7" width="12.140625" style="6" customWidth="1"/>
    <col min="8" max="8" width="11.57421875" style="6" customWidth="1"/>
    <col min="9" max="16384" width="9.140625" style="6" customWidth="1"/>
  </cols>
  <sheetData>
    <row r="1" spans="1:8" ht="29.25" customHeight="1">
      <c r="A1" s="678" t="s">
        <v>568</v>
      </c>
      <c r="B1" s="678"/>
      <c r="C1" s="678"/>
      <c r="D1" s="678"/>
      <c r="E1" s="678"/>
      <c r="F1" s="678"/>
      <c r="G1" s="678"/>
      <c r="H1" s="678"/>
    </row>
    <row r="2" spans="1:8" s="45" customFormat="1" ht="11.25" customHeight="1">
      <c r="A2" s="678" t="s">
        <v>498</v>
      </c>
      <c r="B2" s="678"/>
      <c r="C2" s="678"/>
      <c r="D2" s="678"/>
      <c r="E2" s="678"/>
      <c r="F2" s="678"/>
      <c r="G2" s="678"/>
      <c r="H2" s="678"/>
    </row>
    <row r="3" spans="2:8" s="45" customFormat="1" ht="12" customHeight="1" thickBot="1">
      <c r="B3" s="47"/>
      <c r="C3" s="27"/>
      <c r="D3" s="27"/>
      <c r="H3" s="4" t="s">
        <v>67</v>
      </c>
    </row>
    <row r="4" spans="1:8" ht="50.25" customHeight="1">
      <c r="A4" s="663" t="s">
        <v>56</v>
      </c>
      <c r="B4" s="665" t="s">
        <v>50</v>
      </c>
      <c r="C4" s="667" t="s">
        <v>543</v>
      </c>
      <c r="D4" s="667" t="s">
        <v>558</v>
      </c>
      <c r="E4" s="667" t="s">
        <v>559</v>
      </c>
      <c r="F4" s="667" t="s">
        <v>180</v>
      </c>
      <c r="G4" s="667" t="s">
        <v>560</v>
      </c>
      <c r="H4" s="672" t="s">
        <v>561</v>
      </c>
    </row>
    <row r="5" spans="1:8" ht="40.5" customHeight="1" thickBot="1">
      <c r="A5" s="664"/>
      <c r="B5" s="666"/>
      <c r="C5" s="668"/>
      <c r="D5" s="668"/>
      <c r="E5" s="668"/>
      <c r="F5" s="679"/>
      <c r="G5" s="668"/>
      <c r="H5" s="673"/>
    </row>
    <row r="6" spans="1:8" s="35" customFormat="1" ht="9.75" customHeight="1" thickBot="1" thickTop="1">
      <c r="A6" s="34">
        <v>0</v>
      </c>
      <c r="B6" s="6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31">
        <v>7</v>
      </c>
    </row>
    <row r="7" spans="1:15" ht="19.5" customHeight="1" thickTop="1">
      <c r="A7" s="8">
        <v>1</v>
      </c>
      <c r="B7" s="64" t="s">
        <v>100</v>
      </c>
      <c r="C7" s="219">
        <v>3439</v>
      </c>
      <c r="D7" s="220">
        <v>557</v>
      </c>
      <c r="E7" s="219">
        <v>279</v>
      </c>
      <c r="F7" s="219">
        <v>306</v>
      </c>
      <c r="G7" s="85">
        <f aca="true" t="shared" si="0" ref="G7:G12">E7/F7*100</f>
        <v>91.17647058823529</v>
      </c>
      <c r="H7" s="225">
        <f aca="true" t="shared" si="1" ref="H7:H23">D7/C7*100</f>
        <v>16.196568769991277</v>
      </c>
      <c r="J7" s="6" t="s">
        <v>613</v>
      </c>
      <c r="L7" s="6">
        <v>5178</v>
      </c>
      <c r="M7" s="6">
        <v>665</v>
      </c>
      <c r="N7" s="6">
        <v>279</v>
      </c>
      <c r="O7" s="6">
        <v>360</v>
      </c>
    </row>
    <row r="8" spans="1:15" ht="19.5" customHeight="1">
      <c r="A8" s="9">
        <v>2</v>
      </c>
      <c r="B8" s="65" t="s">
        <v>555</v>
      </c>
      <c r="C8" s="219">
        <v>201</v>
      </c>
      <c r="D8" s="220">
        <v>34</v>
      </c>
      <c r="E8" s="160">
        <v>22</v>
      </c>
      <c r="F8" s="160">
        <v>29</v>
      </c>
      <c r="G8" s="85">
        <f t="shared" si="0"/>
        <v>75.86206896551724</v>
      </c>
      <c r="H8" s="225">
        <f t="shared" si="1"/>
        <v>16.91542288557214</v>
      </c>
      <c r="J8" s="6" t="s">
        <v>614</v>
      </c>
      <c r="L8" s="6">
        <v>190</v>
      </c>
      <c r="M8" s="6">
        <v>125</v>
      </c>
      <c r="N8" s="6">
        <v>122</v>
      </c>
      <c r="O8" s="6">
        <v>122</v>
      </c>
    </row>
    <row r="9" spans="1:15" ht="19.5" customHeight="1">
      <c r="A9" s="9">
        <v>3</v>
      </c>
      <c r="B9" s="66" t="s">
        <v>102</v>
      </c>
      <c r="C9" s="219">
        <v>813</v>
      </c>
      <c r="D9" s="220">
        <v>15</v>
      </c>
      <c r="E9" s="219">
        <v>13</v>
      </c>
      <c r="F9" s="219">
        <v>15</v>
      </c>
      <c r="G9" s="85">
        <f t="shared" si="0"/>
        <v>86.66666666666667</v>
      </c>
      <c r="H9" s="225">
        <f t="shared" si="1"/>
        <v>1.8450184501845017</v>
      </c>
      <c r="J9" s="6" t="s">
        <v>615</v>
      </c>
      <c r="L9" s="6">
        <v>16</v>
      </c>
      <c r="M9" s="6">
        <v>2</v>
      </c>
      <c r="N9" s="6">
        <v>2</v>
      </c>
      <c r="O9" s="6">
        <v>0</v>
      </c>
    </row>
    <row r="10" spans="1:15" ht="19.5" customHeight="1">
      <c r="A10" s="9">
        <v>4</v>
      </c>
      <c r="B10" s="66" t="s">
        <v>527</v>
      </c>
      <c r="C10" s="219">
        <v>856</v>
      </c>
      <c r="D10" s="219">
        <v>171</v>
      </c>
      <c r="E10" s="219">
        <v>33</v>
      </c>
      <c r="F10" s="219">
        <v>70</v>
      </c>
      <c r="G10" s="85">
        <f t="shared" si="0"/>
        <v>47.14285714285714</v>
      </c>
      <c r="H10" s="225">
        <f t="shared" si="1"/>
        <v>19.976635514018692</v>
      </c>
      <c r="J10" s="6" t="s">
        <v>616</v>
      </c>
      <c r="L10" s="6">
        <v>2634</v>
      </c>
      <c r="M10" s="6">
        <v>329</v>
      </c>
      <c r="N10" s="6">
        <v>187</v>
      </c>
      <c r="O10" s="6">
        <v>233</v>
      </c>
    </row>
    <row r="11" spans="1:15" ht="19.5" customHeight="1">
      <c r="A11" s="9">
        <v>5</v>
      </c>
      <c r="B11" s="65" t="s">
        <v>564</v>
      </c>
      <c r="C11" s="219">
        <v>733</v>
      </c>
      <c r="D11" s="220">
        <v>165</v>
      </c>
      <c r="E11" s="219">
        <v>78</v>
      </c>
      <c r="F11" s="219">
        <v>132</v>
      </c>
      <c r="G11" s="85">
        <f t="shared" si="0"/>
        <v>59.09090909090909</v>
      </c>
      <c r="H11" s="225">
        <f t="shared" si="1"/>
        <v>22.510231923601637</v>
      </c>
      <c r="L11" s="6">
        <f>SUM(L7:L10)</f>
        <v>8018</v>
      </c>
      <c r="M11" s="6">
        <f>SUM(M7:M10)</f>
        <v>1121</v>
      </c>
      <c r="N11" s="6">
        <f>SUM(N7:N10)</f>
        <v>590</v>
      </c>
      <c r="O11" s="6">
        <f>SUM(O7:O10)</f>
        <v>715</v>
      </c>
    </row>
    <row r="12" spans="1:8" ht="19.5" customHeight="1">
      <c r="A12" s="9">
        <v>6</v>
      </c>
      <c r="B12" s="65" t="s">
        <v>539</v>
      </c>
      <c r="C12" s="219">
        <v>127</v>
      </c>
      <c r="D12" s="220">
        <v>7</v>
      </c>
      <c r="E12" s="219">
        <v>7</v>
      </c>
      <c r="F12" s="219">
        <v>7</v>
      </c>
      <c r="G12" s="85">
        <f t="shared" si="0"/>
        <v>100</v>
      </c>
      <c r="H12" s="225">
        <f>D12/C12*100</f>
        <v>5.511811023622047</v>
      </c>
    </row>
    <row r="13" spans="1:8" ht="18" customHeight="1">
      <c r="A13" s="9">
        <v>7</v>
      </c>
      <c r="B13" s="66" t="s">
        <v>437</v>
      </c>
      <c r="C13" s="219">
        <v>4</v>
      </c>
      <c r="D13" s="220">
        <v>2</v>
      </c>
      <c r="E13" s="219">
        <v>2</v>
      </c>
      <c r="F13" s="219">
        <v>0</v>
      </c>
      <c r="G13" s="85"/>
      <c r="H13" s="225">
        <f t="shared" si="1"/>
        <v>50</v>
      </c>
    </row>
    <row r="14" spans="1:8" ht="18" customHeight="1">
      <c r="A14" s="9">
        <v>8</v>
      </c>
      <c r="B14" s="65" t="s">
        <v>530</v>
      </c>
      <c r="C14" s="219">
        <v>75</v>
      </c>
      <c r="D14" s="220">
        <v>31</v>
      </c>
      <c r="E14" s="219">
        <v>31</v>
      </c>
      <c r="F14" s="219">
        <v>31</v>
      </c>
      <c r="G14" s="85">
        <f>E14/F14*100</f>
        <v>100</v>
      </c>
      <c r="H14" s="225">
        <f t="shared" si="1"/>
        <v>41.333333333333336</v>
      </c>
    </row>
    <row r="15" spans="1:11" ht="20.25" customHeight="1">
      <c r="A15" s="9">
        <v>9</v>
      </c>
      <c r="B15" s="65" t="s">
        <v>548</v>
      </c>
      <c r="C15" s="219">
        <v>71</v>
      </c>
      <c r="D15" s="220">
        <v>26</v>
      </c>
      <c r="E15" s="219">
        <v>26</v>
      </c>
      <c r="F15" s="219">
        <v>26</v>
      </c>
      <c r="G15" s="85">
        <f>E15/F15*100</f>
        <v>100</v>
      </c>
      <c r="H15" s="225">
        <f t="shared" si="1"/>
        <v>36.61971830985916</v>
      </c>
      <c r="K15" s="48"/>
    </row>
    <row r="16" spans="1:8" ht="18" customHeight="1">
      <c r="A16" s="9">
        <v>10</v>
      </c>
      <c r="B16" s="65" t="s">
        <v>549</v>
      </c>
      <c r="C16" s="219">
        <v>0</v>
      </c>
      <c r="D16" s="220">
        <v>0</v>
      </c>
      <c r="E16" s="219">
        <v>0</v>
      </c>
      <c r="F16" s="219">
        <v>0</v>
      </c>
      <c r="G16" s="85"/>
      <c r="H16" s="225"/>
    </row>
    <row r="17" spans="1:8" ht="18" customHeight="1">
      <c r="A17" s="9">
        <v>11</v>
      </c>
      <c r="B17" s="65" t="s">
        <v>556</v>
      </c>
      <c r="C17" s="219">
        <v>79</v>
      </c>
      <c r="D17" s="220">
        <v>8</v>
      </c>
      <c r="E17" s="219">
        <v>8</v>
      </c>
      <c r="F17" s="219">
        <v>8</v>
      </c>
      <c r="G17" s="85">
        <f>E17/F17*100</f>
        <v>100</v>
      </c>
      <c r="H17" s="225">
        <f t="shared" si="1"/>
        <v>10.126582278481013</v>
      </c>
    </row>
    <row r="18" spans="1:8" ht="18" customHeight="1">
      <c r="A18" s="9">
        <v>12</v>
      </c>
      <c r="B18" s="65" t="s">
        <v>531</v>
      </c>
      <c r="C18" s="219">
        <v>0</v>
      </c>
      <c r="D18" s="219">
        <v>0</v>
      </c>
      <c r="E18" s="219">
        <v>0</v>
      </c>
      <c r="F18" s="219">
        <v>0</v>
      </c>
      <c r="G18" s="85"/>
      <c r="H18" s="225"/>
    </row>
    <row r="19" spans="1:8" ht="18" customHeight="1">
      <c r="A19" s="9">
        <v>13</v>
      </c>
      <c r="B19" s="65" t="s">
        <v>532</v>
      </c>
      <c r="C19" s="219">
        <v>0</v>
      </c>
      <c r="D19" s="219">
        <v>0</v>
      </c>
      <c r="E19" s="219">
        <v>0</v>
      </c>
      <c r="F19" s="219">
        <v>0</v>
      </c>
      <c r="G19" s="85"/>
      <c r="H19" s="225"/>
    </row>
    <row r="20" spans="1:8" ht="27" customHeight="1">
      <c r="A20" s="10">
        <v>14</v>
      </c>
      <c r="B20" s="64" t="s">
        <v>562</v>
      </c>
      <c r="C20" s="219">
        <v>1144</v>
      </c>
      <c r="D20" s="220">
        <v>10</v>
      </c>
      <c r="E20" s="244">
        <v>2</v>
      </c>
      <c r="F20" s="244">
        <v>2</v>
      </c>
      <c r="G20" s="85">
        <f>E20/F20*100</f>
        <v>100</v>
      </c>
      <c r="H20" s="225">
        <f t="shared" si="1"/>
        <v>0.8741258741258742</v>
      </c>
    </row>
    <row r="21" spans="1:8" ht="19.5" customHeight="1">
      <c r="A21" s="10">
        <v>15</v>
      </c>
      <c r="B21" s="70" t="s">
        <v>440</v>
      </c>
      <c r="C21" s="219">
        <v>2</v>
      </c>
      <c r="D21" s="220">
        <v>1</v>
      </c>
      <c r="E21" s="219">
        <v>0</v>
      </c>
      <c r="F21" s="219">
        <v>0</v>
      </c>
      <c r="G21" s="85"/>
      <c r="H21" s="225">
        <f t="shared" si="1"/>
        <v>50</v>
      </c>
    </row>
    <row r="22" spans="1:8" ht="19.5" customHeight="1">
      <c r="A22" s="9">
        <v>16</v>
      </c>
      <c r="B22" s="65" t="s">
        <v>553</v>
      </c>
      <c r="C22" s="219">
        <v>38</v>
      </c>
      <c r="D22" s="220">
        <v>4</v>
      </c>
      <c r="E22" s="219">
        <v>2</v>
      </c>
      <c r="F22" s="219">
        <v>2</v>
      </c>
      <c r="G22" s="85">
        <f>E22/F22*100</f>
        <v>100</v>
      </c>
      <c r="H22" s="225">
        <f t="shared" si="1"/>
        <v>10.526315789473683</v>
      </c>
    </row>
    <row r="23" spans="1:8" ht="19.5" customHeight="1">
      <c r="A23" s="9">
        <v>17</v>
      </c>
      <c r="B23" s="65" t="s">
        <v>534</v>
      </c>
      <c r="C23" s="219">
        <v>90</v>
      </c>
      <c r="D23" s="220">
        <v>90</v>
      </c>
      <c r="E23" s="219">
        <v>87</v>
      </c>
      <c r="F23" s="219">
        <v>87</v>
      </c>
      <c r="G23" s="85">
        <f>E23/F23*100</f>
        <v>100</v>
      </c>
      <c r="H23" s="225">
        <f t="shared" si="1"/>
        <v>100</v>
      </c>
    </row>
    <row r="24" spans="1:8" ht="19.5" customHeight="1">
      <c r="A24" s="9">
        <v>18</v>
      </c>
      <c r="B24" s="65" t="s">
        <v>552</v>
      </c>
      <c r="C24" s="219">
        <v>223</v>
      </c>
      <c r="D24" s="219">
        <v>0</v>
      </c>
      <c r="E24" s="219">
        <v>0</v>
      </c>
      <c r="F24" s="219">
        <v>0</v>
      </c>
      <c r="G24" s="85"/>
      <c r="H24" s="225"/>
    </row>
    <row r="25" spans="1:8" ht="19.5" customHeight="1">
      <c r="A25" s="9">
        <v>19</v>
      </c>
      <c r="B25" s="65" t="s">
        <v>545</v>
      </c>
      <c r="C25" s="219">
        <v>0</v>
      </c>
      <c r="D25" s="220">
        <v>0</v>
      </c>
      <c r="E25" s="219">
        <v>0</v>
      </c>
      <c r="F25" s="219">
        <v>0</v>
      </c>
      <c r="G25" s="85"/>
      <c r="H25" s="225"/>
    </row>
    <row r="26" spans="1:8" ht="18" customHeight="1">
      <c r="A26" s="9">
        <v>20</v>
      </c>
      <c r="B26" s="65" t="s">
        <v>535</v>
      </c>
      <c r="C26" s="219">
        <v>41</v>
      </c>
      <c r="D26" s="220">
        <v>0</v>
      </c>
      <c r="E26" s="219">
        <v>0</v>
      </c>
      <c r="F26" s="219">
        <v>0</v>
      </c>
      <c r="G26" s="85"/>
      <c r="H26" s="225"/>
    </row>
    <row r="27" spans="1:8" ht="19.5" customHeight="1">
      <c r="A27" s="9">
        <v>21</v>
      </c>
      <c r="B27" s="65" t="s">
        <v>550</v>
      </c>
      <c r="C27" s="219">
        <v>13</v>
      </c>
      <c r="D27" s="220">
        <v>0</v>
      </c>
      <c r="E27" s="219">
        <v>0</v>
      </c>
      <c r="F27" s="219">
        <v>0</v>
      </c>
      <c r="G27" s="85"/>
      <c r="H27" s="225"/>
    </row>
    <row r="28" spans="1:8" ht="21" customHeight="1">
      <c r="A28" s="9">
        <v>22</v>
      </c>
      <c r="B28" s="65" t="s">
        <v>563</v>
      </c>
      <c r="C28" s="219">
        <v>0</v>
      </c>
      <c r="D28" s="220">
        <v>0</v>
      </c>
      <c r="E28" s="219">
        <v>0</v>
      </c>
      <c r="F28" s="219">
        <v>0</v>
      </c>
      <c r="G28" s="85"/>
      <c r="H28" s="225"/>
    </row>
    <row r="29" spans="1:8" ht="19.5" customHeight="1">
      <c r="A29" s="9">
        <v>23</v>
      </c>
      <c r="B29" s="65" t="s">
        <v>547</v>
      </c>
      <c r="C29" s="219">
        <v>1</v>
      </c>
      <c r="D29" s="220">
        <v>0</v>
      </c>
      <c r="E29" s="219">
        <v>0</v>
      </c>
      <c r="F29" s="219">
        <v>0</v>
      </c>
      <c r="G29" s="85"/>
      <c r="H29" s="225"/>
    </row>
    <row r="30" spans="1:8" ht="19.5" customHeight="1">
      <c r="A30" s="9">
        <v>24</v>
      </c>
      <c r="B30" s="65" t="s">
        <v>3</v>
      </c>
      <c r="C30" s="219">
        <v>0</v>
      </c>
      <c r="D30" s="219">
        <v>0</v>
      </c>
      <c r="E30" s="219">
        <v>0</v>
      </c>
      <c r="F30" s="219">
        <v>0</v>
      </c>
      <c r="G30" s="85"/>
      <c r="H30" s="225"/>
    </row>
    <row r="31" spans="1:8" ht="19.5" customHeight="1">
      <c r="A31" s="9">
        <v>25</v>
      </c>
      <c r="B31" s="65" t="s">
        <v>472</v>
      </c>
      <c r="C31" s="219">
        <v>0</v>
      </c>
      <c r="D31" s="244">
        <v>0</v>
      </c>
      <c r="E31" s="244">
        <v>0</v>
      </c>
      <c r="F31" s="219">
        <v>0</v>
      </c>
      <c r="G31" s="85"/>
      <c r="H31" s="225"/>
    </row>
    <row r="32" spans="1:8" ht="19.5" customHeight="1" thickBot="1">
      <c r="A32" s="9">
        <v>26</v>
      </c>
      <c r="B32" s="65" t="s">
        <v>551</v>
      </c>
      <c r="C32" s="219">
        <v>68</v>
      </c>
      <c r="D32" s="240">
        <v>0</v>
      </c>
      <c r="E32" s="244">
        <v>0</v>
      </c>
      <c r="F32" s="219">
        <v>0</v>
      </c>
      <c r="G32" s="85"/>
      <c r="H32" s="225"/>
    </row>
    <row r="33" spans="1:8" ht="39" customHeight="1" thickBot="1" thickTop="1">
      <c r="A33" s="676" t="s">
        <v>525</v>
      </c>
      <c r="B33" s="677"/>
      <c r="C33" s="78">
        <f>SUM(C7:C32)</f>
        <v>8018</v>
      </c>
      <c r="D33" s="78">
        <f>SUM(D7:D32)</f>
        <v>1121</v>
      </c>
      <c r="E33" s="78">
        <f>SUM(E7:E32)</f>
        <v>590</v>
      </c>
      <c r="F33" s="78">
        <f>SUM(F7:F32)</f>
        <v>715</v>
      </c>
      <c r="G33" s="76">
        <f>E33/F33*100</f>
        <v>82.51748251748252</v>
      </c>
      <c r="H33" s="77">
        <f>D33/C33*100</f>
        <v>13.981042654028435</v>
      </c>
    </row>
    <row r="34" spans="1:8" ht="24.75" customHeight="1">
      <c r="A34" s="680" t="s">
        <v>1</v>
      </c>
      <c r="B34" s="680"/>
      <c r="C34" s="680"/>
      <c r="D34" s="680"/>
      <c r="E34" s="680"/>
      <c r="F34" s="680"/>
      <c r="G34" s="680"/>
      <c r="H34" s="680"/>
    </row>
    <row r="35" spans="1:8" ht="13.5">
      <c r="A35" s="661" t="s">
        <v>312</v>
      </c>
      <c r="B35" s="661"/>
      <c r="C35" s="661"/>
      <c r="D35" s="661"/>
      <c r="E35" s="661"/>
      <c r="F35" s="661"/>
      <c r="G35" s="661"/>
      <c r="H35" s="661"/>
    </row>
  </sheetData>
  <sheetProtection/>
  <mergeCells count="13">
    <mergeCell ref="A2:H2"/>
    <mergeCell ref="F4:F5"/>
    <mergeCell ref="A34:H34"/>
    <mergeCell ref="A35:H35"/>
    <mergeCell ref="A33:B33"/>
    <mergeCell ref="A1:H1"/>
    <mergeCell ref="A4:A5"/>
    <mergeCell ref="B4:B5"/>
    <mergeCell ref="C4:C5"/>
    <mergeCell ref="D4:D5"/>
    <mergeCell ref="E4:E5"/>
    <mergeCell ref="G4:G5"/>
    <mergeCell ref="H4:H5"/>
  </mergeCells>
  <printOptions verticalCentered="1"/>
  <pageMargins left="0.37" right="0.1968503937007874" top="0.5905511811023623" bottom="0.5905511811023623" header="0.5118110236220472" footer="0.5118110236220472"/>
  <pageSetup horizontalDpi="600" verticalDpi="600" orientation="portrait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E48"/>
  <sheetViews>
    <sheetView zoomScalePageLayoutView="0" workbookViewId="0" topLeftCell="A45">
      <selection activeCell="E35" sqref="E35"/>
    </sheetView>
  </sheetViews>
  <sheetFormatPr defaultColWidth="9.140625" defaultRowHeight="12.75"/>
  <cols>
    <col min="1" max="1" width="3.57421875" style="6" customWidth="1"/>
    <col min="2" max="5" width="32.8515625" style="6" customWidth="1"/>
    <col min="6" max="16384" width="9.140625" style="6" customWidth="1"/>
  </cols>
  <sheetData>
    <row r="1" spans="1:5" s="5" customFormat="1" ht="15" customHeight="1">
      <c r="A1" s="823" t="s">
        <v>592</v>
      </c>
      <c r="B1" s="824"/>
      <c r="C1" s="824"/>
      <c r="D1" s="824"/>
      <c r="E1" s="824"/>
    </row>
    <row r="2" spans="2:5" ht="14.25" customHeight="1" thickBot="1">
      <c r="B2" s="2"/>
      <c r="C2" s="2"/>
      <c r="D2" s="2"/>
      <c r="E2" s="24" t="s">
        <v>83</v>
      </c>
    </row>
    <row r="3" spans="1:5" ht="19.5" customHeight="1">
      <c r="A3" s="825" t="s">
        <v>95</v>
      </c>
      <c r="B3" s="827" t="s">
        <v>35</v>
      </c>
      <c r="C3" s="829" t="s">
        <v>33</v>
      </c>
      <c r="D3" s="829" t="s">
        <v>34</v>
      </c>
      <c r="E3" s="831" t="s">
        <v>18</v>
      </c>
    </row>
    <row r="4" spans="1:5" ht="15" customHeight="1" thickBot="1">
      <c r="A4" s="826"/>
      <c r="B4" s="828"/>
      <c r="C4" s="830"/>
      <c r="D4" s="830"/>
      <c r="E4" s="832"/>
    </row>
    <row r="5" spans="1:5" ht="9.75" customHeight="1" thickBot="1" thickTop="1">
      <c r="A5" s="7">
        <v>0</v>
      </c>
      <c r="B5" s="156">
        <v>1</v>
      </c>
      <c r="C5" s="157">
        <v>2</v>
      </c>
      <c r="D5" s="157">
        <v>3</v>
      </c>
      <c r="E5" s="158">
        <v>4</v>
      </c>
    </row>
    <row r="6" spans="1:5" ht="12.75" customHeight="1" thickTop="1">
      <c r="A6" s="820" t="s">
        <v>554</v>
      </c>
      <c r="B6" s="821"/>
      <c r="C6" s="821"/>
      <c r="D6" s="821"/>
      <c r="E6" s="822"/>
    </row>
    <row r="7" spans="1:5" ht="13.5">
      <c r="A7" s="819">
        <v>1</v>
      </c>
      <c r="B7" s="283" t="s">
        <v>40</v>
      </c>
      <c r="C7" s="284">
        <v>10486</v>
      </c>
      <c r="D7" s="285">
        <v>61</v>
      </c>
      <c r="E7" s="286">
        <f aca="true" t="shared" si="0" ref="E7:E12">D7/C7*100</f>
        <v>0.5817280183101279</v>
      </c>
    </row>
    <row r="8" spans="1:5" ht="13.5">
      <c r="A8" s="811"/>
      <c r="B8" s="287" t="s">
        <v>37</v>
      </c>
      <c r="C8" s="288">
        <v>16444</v>
      </c>
      <c r="D8" s="289">
        <v>156</v>
      </c>
      <c r="E8" s="290">
        <f t="shared" si="0"/>
        <v>0.9486742884942837</v>
      </c>
    </row>
    <row r="9" spans="1:5" ht="13.5">
      <c r="A9" s="811"/>
      <c r="B9" s="287" t="s">
        <v>38</v>
      </c>
      <c r="C9" s="288">
        <v>10</v>
      </c>
      <c r="D9" s="289">
        <v>3</v>
      </c>
      <c r="E9" s="290">
        <f t="shared" si="0"/>
        <v>30</v>
      </c>
    </row>
    <row r="10" spans="1:5" ht="13.5">
      <c r="A10" s="811"/>
      <c r="B10" s="287" t="s">
        <v>39</v>
      </c>
      <c r="C10" s="288">
        <v>669</v>
      </c>
      <c r="D10" s="289">
        <v>0</v>
      </c>
      <c r="E10" s="290">
        <f t="shared" si="0"/>
        <v>0</v>
      </c>
    </row>
    <row r="11" spans="1:5" ht="13.5">
      <c r="A11" s="811"/>
      <c r="B11" s="291" t="s">
        <v>36</v>
      </c>
      <c r="C11" s="292">
        <v>17896</v>
      </c>
      <c r="D11" s="293">
        <v>55</v>
      </c>
      <c r="E11" s="307">
        <f t="shared" si="0"/>
        <v>0.30733124720607957</v>
      </c>
    </row>
    <row r="12" spans="1:5" ht="13.5">
      <c r="A12" s="812"/>
      <c r="B12" s="295" t="s">
        <v>541</v>
      </c>
      <c r="C12" s="296">
        <f>C7+C8+C9+C10+C11</f>
        <v>45505</v>
      </c>
      <c r="D12" s="296">
        <f>D7+D8+D9+D10+D11</f>
        <v>275</v>
      </c>
      <c r="E12" s="297">
        <f t="shared" si="0"/>
        <v>0.6043291945940007</v>
      </c>
    </row>
    <row r="13" spans="1:5" ht="13.5">
      <c r="A13" s="813" t="s">
        <v>526</v>
      </c>
      <c r="B13" s="814"/>
      <c r="C13" s="814"/>
      <c r="D13" s="814"/>
      <c r="E13" s="815"/>
    </row>
    <row r="14" spans="1:5" ht="13.5">
      <c r="A14" s="819">
        <v>2</v>
      </c>
      <c r="B14" s="283" t="s">
        <v>40</v>
      </c>
      <c r="C14" s="284">
        <v>5251</v>
      </c>
      <c r="D14" s="285">
        <v>1</v>
      </c>
      <c r="E14" s="306">
        <f aca="true" t="shared" si="1" ref="E14:E19">D14/C14*100</f>
        <v>0.01904399162064369</v>
      </c>
    </row>
    <row r="15" spans="1:5" ht="13.5">
      <c r="A15" s="811"/>
      <c r="B15" s="298" t="s">
        <v>37</v>
      </c>
      <c r="C15" s="288">
        <v>1565</v>
      </c>
      <c r="D15" s="289">
        <v>2</v>
      </c>
      <c r="E15" s="306">
        <f t="shared" si="1"/>
        <v>0.12779552715654952</v>
      </c>
    </row>
    <row r="16" spans="1:5" ht="13.5">
      <c r="A16" s="811"/>
      <c r="B16" s="287" t="s">
        <v>38</v>
      </c>
      <c r="C16" s="288">
        <v>926</v>
      </c>
      <c r="D16" s="288">
        <v>4</v>
      </c>
      <c r="E16" s="306">
        <f t="shared" si="1"/>
        <v>0.4319654427645789</v>
      </c>
    </row>
    <row r="17" spans="1:5" ht="13.5">
      <c r="A17" s="811"/>
      <c r="B17" s="287" t="s">
        <v>39</v>
      </c>
      <c r="C17" s="288">
        <v>389</v>
      </c>
      <c r="D17" s="289">
        <v>1</v>
      </c>
      <c r="E17" s="306">
        <f t="shared" si="1"/>
        <v>0.2570694087403599</v>
      </c>
    </row>
    <row r="18" spans="1:5" ht="13.5">
      <c r="A18" s="811"/>
      <c r="B18" s="291" t="s">
        <v>36</v>
      </c>
      <c r="C18" s="292">
        <v>79</v>
      </c>
      <c r="D18" s="293">
        <v>0</v>
      </c>
      <c r="E18" s="307">
        <f t="shared" si="1"/>
        <v>0</v>
      </c>
    </row>
    <row r="19" spans="1:5" ht="13.5">
      <c r="A19" s="812"/>
      <c r="B19" s="295" t="s">
        <v>541</v>
      </c>
      <c r="C19" s="296">
        <f>C14+C15+C16+C17+C18</f>
        <v>8210</v>
      </c>
      <c r="D19" s="296">
        <f>D14+D15+D16+D17+D18</f>
        <v>8</v>
      </c>
      <c r="E19" s="297">
        <f t="shared" si="1"/>
        <v>0.097442143727162</v>
      </c>
    </row>
    <row r="20" spans="1:5" ht="13.5">
      <c r="A20" s="813" t="s">
        <v>527</v>
      </c>
      <c r="B20" s="814"/>
      <c r="C20" s="814"/>
      <c r="D20" s="814"/>
      <c r="E20" s="815"/>
    </row>
    <row r="21" spans="1:5" ht="13.5">
      <c r="A21" s="811">
        <v>3</v>
      </c>
      <c r="B21" s="298" t="s">
        <v>40</v>
      </c>
      <c r="C21" s="299"/>
      <c r="D21" s="300"/>
      <c r="E21" s="309"/>
    </row>
    <row r="22" spans="1:5" ht="13.5">
      <c r="A22" s="811"/>
      <c r="B22" s="298" t="s">
        <v>37</v>
      </c>
      <c r="C22" s="299"/>
      <c r="D22" s="300"/>
      <c r="E22" s="294"/>
    </row>
    <row r="23" spans="1:5" ht="13.5">
      <c r="A23" s="811"/>
      <c r="B23" s="287" t="s">
        <v>38</v>
      </c>
      <c r="C23" s="299"/>
      <c r="D23" s="300"/>
      <c r="E23" s="294"/>
    </row>
    <row r="24" spans="1:5" ht="13.5">
      <c r="A24" s="811"/>
      <c r="B24" s="287" t="s">
        <v>39</v>
      </c>
      <c r="C24" s="288"/>
      <c r="D24" s="289"/>
      <c r="E24" s="294"/>
    </row>
    <row r="25" spans="1:5" ht="13.5">
      <c r="A25" s="811"/>
      <c r="B25" s="291" t="s">
        <v>36</v>
      </c>
      <c r="C25" s="301">
        <v>4603</v>
      </c>
      <c r="D25" s="302">
        <v>16</v>
      </c>
      <c r="E25" s="307">
        <f>D25/C25*100</f>
        <v>0.3475993917010645</v>
      </c>
    </row>
    <row r="26" spans="1:5" ht="13.5">
      <c r="A26" s="812"/>
      <c r="B26" s="303" t="s">
        <v>541</v>
      </c>
      <c r="C26" s="296">
        <f>C21+C22+C23+C24+C25</f>
        <v>4603</v>
      </c>
      <c r="D26" s="296">
        <f>D21+D22+D23+D24+D25</f>
        <v>16</v>
      </c>
      <c r="E26" s="297">
        <f>D26/C26*100</f>
        <v>0.3475993917010645</v>
      </c>
    </row>
    <row r="27" spans="1:5" s="11" customFormat="1" ht="13.5">
      <c r="A27" s="816" t="s">
        <v>528</v>
      </c>
      <c r="B27" s="817"/>
      <c r="C27" s="817"/>
      <c r="D27" s="817"/>
      <c r="E27" s="818"/>
    </row>
    <row r="28" spans="1:5" s="11" customFormat="1" ht="13.5">
      <c r="A28" s="819">
        <v>4</v>
      </c>
      <c r="B28" s="283" t="s">
        <v>40</v>
      </c>
      <c r="C28" s="284">
        <v>1978</v>
      </c>
      <c r="D28" s="285">
        <v>16</v>
      </c>
      <c r="E28" s="305">
        <f aca="true" t="shared" si="2" ref="E28:E33">D28/C28*100</f>
        <v>0.8088978766430739</v>
      </c>
    </row>
    <row r="29" spans="1:5" s="11" customFormat="1" ht="13.5">
      <c r="A29" s="811"/>
      <c r="B29" s="298" t="s">
        <v>37</v>
      </c>
      <c r="C29" s="299">
        <v>368</v>
      </c>
      <c r="D29" s="300">
        <v>18</v>
      </c>
      <c r="E29" s="306">
        <f t="shared" si="2"/>
        <v>4.891304347826087</v>
      </c>
    </row>
    <row r="30" spans="1:5" s="11" customFormat="1" ht="13.5">
      <c r="A30" s="811"/>
      <c r="B30" s="287" t="s">
        <v>38</v>
      </c>
      <c r="C30" s="299">
        <v>33</v>
      </c>
      <c r="D30" s="300">
        <v>14</v>
      </c>
      <c r="E30" s="306">
        <f t="shared" si="2"/>
        <v>42.42424242424242</v>
      </c>
    </row>
    <row r="31" spans="1:5" s="11" customFormat="1" ht="13.5">
      <c r="A31" s="811"/>
      <c r="B31" s="287" t="s">
        <v>39</v>
      </c>
      <c r="C31" s="288">
        <v>9</v>
      </c>
      <c r="D31" s="289">
        <v>4</v>
      </c>
      <c r="E31" s="306">
        <f t="shared" si="2"/>
        <v>44.44444444444444</v>
      </c>
    </row>
    <row r="32" spans="1:5" s="11" customFormat="1" ht="13.5">
      <c r="A32" s="811"/>
      <c r="B32" s="291" t="s">
        <v>36</v>
      </c>
      <c r="C32" s="301">
        <v>11</v>
      </c>
      <c r="D32" s="302">
        <v>5</v>
      </c>
      <c r="E32" s="307">
        <f t="shared" si="2"/>
        <v>45.45454545454545</v>
      </c>
    </row>
    <row r="33" spans="1:5" s="11" customFormat="1" ht="13.5">
      <c r="A33" s="812"/>
      <c r="B33" s="303" t="s">
        <v>541</v>
      </c>
      <c r="C33" s="296">
        <f>C28+C29+C30+C31+C32</f>
        <v>2399</v>
      </c>
      <c r="D33" s="296">
        <f>D28+D29+D30+D31+D32</f>
        <v>57</v>
      </c>
      <c r="E33" s="297">
        <f t="shared" si="2"/>
        <v>2.3759899958315964</v>
      </c>
    </row>
    <row r="34" spans="1:5" s="11" customFormat="1" ht="13.5">
      <c r="A34" s="813" t="s">
        <v>105</v>
      </c>
      <c r="B34" s="814"/>
      <c r="C34" s="814"/>
      <c r="D34" s="814"/>
      <c r="E34" s="815"/>
    </row>
    <row r="35" spans="1:5" s="11" customFormat="1" ht="13.5">
      <c r="A35" s="811">
        <v>5</v>
      </c>
      <c r="B35" s="298" t="s">
        <v>40</v>
      </c>
      <c r="C35" s="299"/>
      <c r="D35" s="300"/>
      <c r="E35" s="308"/>
    </row>
    <row r="36" spans="1:5" s="11" customFormat="1" ht="13.5">
      <c r="A36" s="811"/>
      <c r="B36" s="298" t="s">
        <v>37</v>
      </c>
      <c r="C36" s="299">
        <v>891</v>
      </c>
      <c r="D36" s="300">
        <v>6</v>
      </c>
      <c r="E36" s="306">
        <f>D36/C36*100</f>
        <v>0.6734006734006733</v>
      </c>
    </row>
    <row r="37" spans="1:5" s="11" customFormat="1" ht="13.5">
      <c r="A37" s="811"/>
      <c r="B37" s="287" t="s">
        <v>38</v>
      </c>
      <c r="C37" s="299">
        <v>3</v>
      </c>
      <c r="D37" s="300">
        <v>1</v>
      </c>
      <c r="E37" s="306">
        <f>D37/C37*100</f>
        <v>33.33333333333333</v>
      </c>
    </row>
    <row r="38" spans="1:5" s="11" customFormat="1" ht="13.5">
      <c r="A38" s="811"/>
      <c r="B38" s="287" t="s">
        <v>39</v>
      </c>
      <c r="C38" s="288">
        <v>1</v>
      </c>
      <c r="D38" s="289">
        <v>0</v>
      </c>
      <c r="E38" s="306"/>
    </row>
    <row r="39" spans="1:5" s="11" customFormat="1" ht="13.5">
      <c r="A39" s="811"/>
      <c r="B39" s="291" t="s">
        <v>36</v>
      </c>
      <c r="C39" s="301"/>
      <c r="D39" s="302"/>
      <c r="E39" s="306"/>
    </row>
    <row r="40" spans="1:5" s="11" customFormat="1" ht="14.25" thickBot="1">
      <c r="A40" s="812"/>
      <c r="B40" s="303" t="s">
        <v>541</v>
      </c>
      <c r="C40" s="296">
        <f>C35+C36+C37+C38+C39</f>
        <v>895</v>
      </c>
      <c r="D40" s="296">
        <f>D35+D36+D37+D38+D39</f>
        <v>7</v>
      </c>
      <c r="E40" s="297">
        <f>D40/C40*100</f>
        <v>0.782122905027933</v>
      </c>
    </row>
    <row r="41" spans="1:5" s="11" customFormat="1" ht="14.25" thickTop="1">
      <c r="A41" s="808" t="s">
        <v>556</v>
      </c>
      <c r="B41" s="809"/>
      <c r="C41" s="809"/>
      <c r="D41" s="809"/>
      <c r="E41" s="810"/>
    </row>
    <row r="42" spans="1:5" s="11" customFormat="1" ht="13.5">
      <c r="A42" s="811">
        <v>6</v>
      </c>
      <c r="B42" s="298" t="s">
        <v>40</v>
      </c>
      <c r="C42" s="299"/>
      <c r="D42" s="300"/>
      <c r="E42" s="309"/>
    </row>
    <row r="43" spans="1:5" s="11" customFormat="1" ht="13.5">
      <c r="A43" s="811"/>
      <c r="B43" s="298" t="s">
        <v>37</v>
      </c>
      <c r="C43" s="299"/>
      <c r="D43" s="300"/>
      <c r="E43" s="294"/>
    </row>
    <row r="44" spans="1:5" s="11" customFormat="1" ht="13.5">
      <c r="A44" s="811"/>
      <c r="B44" s="287" t="s">
        <v>38</v>
      </c>
      <c r="C44" s="299"/>
      <c r="D44" s="300"/>
      <c r="E44" s="294"/>
    </row>
    <row r="45" spans="1:5" s="11" customFormat="1" ht="13.5">
      <c r="A45" s="811"/>
      <c r="B45" s="287" t="s">
        <v>39</v>
      </c>
      <c r="C45" s="288"/>
      <c r="D45" s="289"/>
      <c r="E45" s="294"/>
    </row>
    <row r="46" spans="1:5" s="11" customFormat="1" ht="13.5">
      <c r="A46" s="811"/>
      <c r="B46" s="291" t="s">
        <v>36</v>
      </c>
      <c r="C46" s="299">
        <v>4734</v>
      </c>
      <c r="D46" s="300">
        <v>10</v>
      </c>
      <c r="E46" s="294">
        <f>D46/C46*100</f>
        <v>0.21123785382340513</v>
      </c>
    </row>
    <row r="47" spans="1:5" s="11" customFormat="1" ht="13.5">
      <c r="A47" s="812"/>
      <c r="B47" s="303" t="s">
        <v>541</v>
      </c>
      <c r="C47" s="296">
        <f>C42+C43+C44+C45+C46</f>
        <v>4734</v>
      </c>
      <c r="D47" s="296">
        <f>D42+D43+D44+D45+D46</f>
        <v>10</v>
      </c>
      <c r="E47" s="297">
        <f>D47/C47*100</f>
        <v>0.21123785382340513</v>
      </c>
    </row>
    <row r="48" spans="1:5" ht="15" customHeight="1">
      <c r="A48" s="754" t="s">
        <v>618</v>
      </c>
      <c r="B48" s="754"/>
      <c r="C48" s="754"/>
      <c r="D48" s="754"/>
      <c r="E48" s="754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</sheetData>
  <sheetProtection/>
  <mergeCells count="19">
    <mergeCell ref="A6:E6"/>
    <mergeCell ref="A7:A12"/>
    <mergeCell ref="A13:E13"/>
    <mergeCell ref="A14:A19"/>
    <mergeCell ref="A1:E1"/>
    <mergeCell ref="A3:A4"/>
    <mergeCell ref="B3:B4"/>
    <mergeCell ref="C3:C4"/>
    <mergeCell ref="D3:D4"/>
    <mergeCell ref="E3:E4"/>
    <mergeCell ref="A41:E41"/>
    <mergeCell ref="A42:A47"/>
    <mergeCell ref="A48:E48"/>
    <mergeCell ref="A34:E34"/>
    <mergeCell ref="A35:A40"/>
    <mergeCell ref="A20:E20"/>
    <mergeCell ref="A21:A26"/>
    <mergeCell ref="A27:E27"/>
    <mergeCell ref="A28:A33"/>
  </mergeCells>
  <printOptions/>
  <pageMargins left="0.5905511811023623" right="0.5905511811023623" top="0.5905511811023623" bottom="0.1968503937007874" header="0.5905511811023623" footer="0.5905511811023623"/>
  <pageSetup horizontalDpi="300" verticalDpi="300" orientation="landscape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9"/>
  <sheetViews>
    <sheetView zoomScalePageLayoutView="0" workbookViewId="0" topLeftCell="A39">
      <selection activeCell="A27" sqref="A27:E27"/>
    </sheetView>
  </sheetViews>
  <sheetFormatPr defaultColWidth="9.140625" defaultRowHeight="12.75"/>
  <cols>
    <col min="1" max="1" width="3.57421875" style="6" customWidth="1"/>
    <col min="2" max="5" width="33.00390625" style="6" customWidth="1"/>
    <col min="6" max="16384" width="9.140625" style="6" customWidth="1"/>
  </cols>
  <sheetData>
    <row r="1" spans="1:5" s="5" customFormat="1" ht="15">
      <c r="A1" s="823" t="s">
        <v>593</v>
      </c>
      <c r="B1" s="824"/>
      <c r="C1" s="824"/>
      <c r="D1" s="824"/>
      <c r="E1" s="824"/>
    </row>
    <row r="2" spans="2:5" ht="14.25" thickBot="1">
      <c r="B2" s="2"/>
      <c r="C2" s="2"/>
      <c r="D2" s="2"/>
      <c r="E2" s="24" t="s">
        <v>297</v>
      </c>
    </row>
    <row r="3" spans="1:5" ht="13.5">
      <c r="A3" s="825" t="s">
        <v>95</v>
      </c>
      <c r="B3" s="827" t="s">
        <v>35</v>
      </c>
      <c r="C3" s="829" t="s">
        <v>33</v>
      </c>
      <c r="D3" s="829" t="s">
        <v>34</v>
      </c>
      <c r="E3" s="831" t="s">
        <v>18</v>
      </c>
    </row>
    <row r="4" spans="1:5" ht="35.25" customHeight="1" thickBot="1">
      <c r="A4" s="826"/>
      <c r="B4" s="828"/>
      <c r="C4" s="830"/>
      <c r="D4" s="830"/>
      <c r="E4" s="832"/>
    </row>
    <row r="5" spans="1:5" ht="15" thickBot="1" thickTop="1">
      <c r="A5" s="7">
        <v>0</v>
      </c>
      <c r="B5" s="156">
        <v>1</v>
      </c>
      <c r="C5" s="157">
        <v>2</v>
      </c>
      <c r="D5" s="157">
        <v>3</v>
      </c>
      <c r="E5" s="158">
        <v>4</v>
      </c>
    </row>
    <row r="6" spans="1:5" s="11" customFormat="1" ht="14.25" thickTop="1">
      <c r="A6" s="813" t="s">
        <v>171</v>
      </c>
      <c r="B6" s="814"/>
      <c r="C6" s="814"/>
      <c r="D6" s="814"/>
      <c r="E6" s="815"/>
    </row>
    <row r="7" spans="1:5" s="11" customFormat="1" ht="13.5">
      <c r="A7" s="811">
        <v>7</v>
      </c>
      <c r="B7" s="298" t="s">
        <v>40</v>
      </c>
      <c r="C7" s="299"/>
      <c r="D7" s="300"/>
      <c r="E7" s="309"/>
    </row>
    <row r="8" spans="1:5" s="11" customFormat="1" ht="13.5">
      <c r="A8" s="811"/>
      <c r="B8" s="298" t="s">
        <v>37</v>
      </c>
      <c r="C8" s="299"/>
      <c r="D8" s="300"/>
      <c r="E8" s="294"/>
    </row>
    <row r="9" spans="1:5" s="11" customFormat="1" ht="13.5">
      <c r="A9" s="811"/>
      <c r="B9" s="287" t="s">
        <v>38</v>
      </c>
      <c r="C9" s="299"/>
      <c r="D9" s="300"/>
      <c r="E9" s="294"/>
    </row>
    <row r="10" spans="1:5" s="11" customFormat="1" ht="13.5">
      <c r="A10" s="811"/>
      <c r="B10" s="287" t="s">
        <v>39</v>
      </c>
      <c r="C10" s="288"/>
      <c r="D10" s="289"/>
      <c r="E10" s="294"/>
    </row>
    <row r="11" spans="1:5" s="11" customFormat="1" ht="13.5">
      <c r="A11" s="811"/>
      <c r="B11" s="291" t="s">
        <v>36</v>
      </c>
      <c r="C11" s="301">
        <v>5542</v>
      </c>
      <c r="D11" s="302">
        <v>31</v>
      </c>
      <c r="E11" s="294">
        <f>D11/C11*100</f>
        <v>0.5593648502345724</v>
      </c>
    </row>
    <row r="12" spans="1:5" s="11" customFormat="1" ht="13.5">
      <c r="A12" s="812"/>
      <c r="B12" s="303" t="s">
        <v>541</v>
      </c>
      <c r="C12" s="296">
        <f>C7+C8+C9+C10+C11</f>
        <v>5542</v>
      </c>
      <c r="D12" s="296">
        <f>D7+D8+D9+D10+D11</f>
        <v>31</v>
      </c>
      <c r="E12" s="297">
        <f>D12/C12*100</f>
        <v>0.5593648502345724</v>
      </c>
    </row>
    <row r="13" spans="1:5" s="11" customFormat="1" ht="13.5">
      <c r="A13" s="816" t="s">
        <v>172</v>
      </c>
      <c r="B13" s="817"/>
      <c r="C13" s="817"/>
      <c r="D13" s="817"/>
      <c r="E13" s="818"/>
    </row>
    <row r="14" spans="1:5" s="11" customFormat="1" ht="13.5">
      <c r="A14" s="819">
        <v>8</v>
      </c>
      <c r="B14" s="283" t="s">
        <v>40</v>
      </c>
      <c r="C14" s="284"/>
      <c r="D14" s="285"/>
      <c r="E14" s="286"/>
    </row>
    <row r="15" spans="1:5" s="11" customFormat="1" ht="13.5">
      <c r="A15" s="811"/>
      <c r="B15" s="298" t="s">
        <v>37</v>
      </c>
      <c r="C15" s="299"/>
      <c r="D15" s="300"/>
      <c r="E15" s="290"/>
    </row>
    <row r="16" spans="1:5" s="11" customFormat="1" ht="13.5">
      <c r="A16" s="811"/>
      <c r="B16" s="287" t="s">
        <v>38</v>
      </c>
      <c r="C16" s="299"/>
      <c r="D16" s="300"/>
      <c r="E16" s="290"/>
    </row>
    <row r="17" spans="1:5" s="11" customFormat="1" ht="13.5">
      <c r="A17" s="811"/>
      <c r="B17" s="287" t="s">
        <v>39</v>
      </c>
      <c r="C17" s="288"/>
      <c r="D17" s="289"/>
      <c r="E17" s="290"/>
    </row>
    <row r="18" spans="1:5" s="11" customFormat="1" ht="13.5">
      <c r="A18" s="811"/>
      <c r="B18" s="291" t="s">
        <v>36</v>
      </c>
      <c r="C18" s="301">
        <v>3633</v>
      </c>
      <c r="D18" s="302">
        <v>60</v>
      </c>
      <c r="E18" s="290">
        <f>D18/C18*100</f>
        <v>1.6515276630883566</v>
      </c>
    </row>
    <row r="19" spans="1:5" s="11" customFormat="1" ht="13.5">
      <c r="A19" s="812"/>
      <c r="B19" s="303" t="s">
        <v>541</v>
      </c>
      <c r="C19" s="296">
        <f>C14+C15+C16+C17+C18</f>
        <v>3633</v>
      </c>
      <c r="D19" s="296">
        <f>D14+D15+D16+D17+D18</f>
        <v>60</v>
      </c>
      <c r="E19" s="297">
        <f>D19/C19*100</f>
        <v>1.6515276630883566</v>
      </c>
    </row>
    <row r="20" spans="1:5" s="11" customFormat="1" ht="13.5">
      <c r="A20" s="836" t="s">
        <v>202</v>
      </c>
      <c r="B20" s="837"/>
      <c r="C20" s="837"/>
      <c r="D20" s="837"/>
      <c r="E20" s="838"/>
    </row>
    <row r="21" spans="1:5" s="11" customFormat="1" ht="13.5">
      <c r="A21" s="819">
        <v>7</v>
      </c>
      <c r="B21" s="283" t="s">
        <v>40</v>
      </c>
      <c r="C21" s="284"/>
      <c r="D21" s="285"/>
      <c r="E21" s="310"/>
    </row>
    <row r="22" spans="1:5" s="11" customFormat="1" ht="13.5">
      <c r="A22" s="811"/>
      <c r="B22" s="298" t="s">
        <v>37</v>
      </c>
      <c r="C22" s="299"/>
      <c r="D22" s="300"/>
      <c r="E22" s="290"/>
    </row>
    <row r="23" spans="1:5" s="11" customFormat="1" ht="13.5">
      <c r="A23" s="811"/>
      <c r="B23" s="287" t="s">
        <v>38</v>
      </c>
      <c r="C23" s="299"/>
      <c r="D23" s="300"/>
      <c r="E23" s="290"/>
    </row>
    <row r="24" spans="1:5" s="11" customFormat="1" ht="13.5">
      <c r="A24" s="811"/>
      <c r="B24" s="287" t="s">
        <v>39</v>
      </c>
      <c r="C24" s="288"/>
      <c r="D24" s="289"/>
      <c r="E24" s="290"/>
    </row>
    <row r="25" spans="1:5" s="11" customFormat="1" ht="13.5">
      <c r="A25" s="811"/>
      <c r="B25" s="291" t="s">
        <v>36</v>
      </c>
      <c r="C25" s="301">
        <v>8906</v>
      </c>
      <c r="D25" s="302">
        <v>27</v>
      </c>
      <c r="E25" s="309">
        <f>D25/C25*100</f>
        <v>0.3031664046710083</v>
      </c>
    </row>
    <row r="26" spans="1:5" s="11" customFormat="1" ht="13.5">
      <c r="A26" s="812"/>
      <c r="B26" s="303" t="s">
        <v>541</v>
      </c>
      <c r="C26" s="296">
        <f>SUM(C21:C25)</f>
        <v>8906</v>
      </c>
      <c r="D26" s="296">
        <f>D21+D22+D23+D24+D25</f>
        <v>27</v>
      </c>
      <c r="E26" s="297">
        <f>D26/C26*100</f>
        <v>0.3031664046710083</v>
      </c>
    </row>
    <row r="27" spans="1:5" s="11" customFormat="1" ht="13.5">
      <c r="A27" s="836" t="s">
        <v>530</v>
      </c>
      <c r="B27" s="837"/>
      <c r="C27" s="837"/>
      <c r="D27" s="837"/>
      <c r="E27" s="838"/>
    </row>
    <row r="28" spans="1:5" s="11" customFormat="1" ht="13.5">
      <c r="A28" s="819">
        <v>8</v>
      </c>
      <c r="B28" s="283" t="s">
        <v>40</v>
      </c>
      <c r="C28" s="284"/>
      <c r="D28" s="285"/>
      <c r="E28" s="310"/>
    </row>
    <row r="29" spans="1:5" s="11" customFormat="1" ht="13.5">
      <c r="A29" s="811"/>
      <c r="B29" s="298" t="s">
        <v>37</v>
      </c>
      <c r="C29" s="299"/>
      <c r="D29" s="300"/>
      <c r="E29" s="290"/>
    </row>
    <row r="30" spans="1:5" s="11" customFormat="1" ht="13.5">
      <c r="A30" s="811"/>
      <c r="B30" s="287" t="s">
        <v>38</v>
      </c>
      <c r="C30" s="299"/>
      <c r="D30" s="300"/>
      <c r="E30" s="290"/>
    </row>
    <row r="31" spans="1:5" s="11" customFormat="1" ht="13.5">
      <c r="A31" s="811"/>
      <c r="B31" s="287" t="s">
        <v>39</v>
      </c>
      <c r="C31" s="288"/>
      <c r="D31" s="289"/>
      <c r="E31" s="290"/>
    </row>
    <row r="32" spans="1:5" s="11" customFormat="1" ht="13.5">
      <c r="A32" s="811"/>
      <c r="B32" s="291" t="s">
        <v>36</v>
      </c>
      <c r="C32" s="301">
        <v>4455</v>
      </c>
      <c r="D32" s="302">
        <v>0</v>
      </c>
      <c r="E32" s="304">
        <f>D32/C32*100</f>
        <v>0</v>
      </c>
    </row>
    <row r="33" spans="1:5" s="11" customFormat="1" ht="13.5">
      <c r="A33" s="812"/>
      <c r="B33" s="303" t="s">
        <v>541</v>
      </c>
      <c r="C33" s="296">
        <f>SUM(C28:C32)</f>
        <v>4455</v>
      </c>
      <c r="D33" s="296">
        <f>D28+D29+D30+D31+D32</f>
        <v>0</v>
      </c>
      <c r="E33" s="297">
        <f>D33/C33*100</f>
        <v>0</v>
      </c>
    </row>
    <row r="34" spans="1:5" s="11" customFormat="1" ht="12.75" customHeight="1">
      <c r="A34" s="836" t="s">
        <v>548</v>
      </c>
      <c r="B34" s="837"/>
      <c r="C34" s="837"/>
      <c r="D34" s="837"/>
      <c r="E34" s="838"/>
    </row>
    <row r="35" spans="1:5" s="11" customFormat="1" ht="13.5">
      <c r="A35" s="819">
        <v>9</v>
      </c>
      <c r="B35" s="283" t="s">
        <v>40</v>
      </c>
      <c r="C35" s="284"/>
      <c r="D35" s="285"/>
      <c r="E35" s="310"/>
    </row>
    <row r="36" spans="1:5" s="11" customFormat="1" ht="13.5">
      <c r="A36" s="811"/>
      <c r="B36" s="298" t="s">
        <v>37</v>
      </c>
      <c r="C36" s="299"/>
      <c r="D36" s="300"/>
      <c r="E36" s="290"/>
    </row>
    <row r="37" spans="1:5" s="11" customFormat="1" ht="13.5">
      <c r="A37" s="811"/>
      <c r="B37" s="287" t="s">
        <v>38</v>
      </c>
      <c r="C37" s="299"/>
      <c r="D37" s="300"/>
      <c r="E37" s="290"/>
    </row>
    <row r="38" spans="1:5" s="11" customFormat="1" ht="13.5">
      <c r="A38" s="811"/>
      <c r="B38" s="287" t="s">
        <v>39</v>
      </c>
      <c r="C38" s="288"/>
      <c r="D38" s="289"/>
      <c r="E38" s="290"/>
    </row>
    <row r="39" spans="1:5" s="33" customFormat="1" ht="13.5">
      <c r="A39" s="811"/>
      <c r="B39" s="291" t="s">
        <v>36</v>
      </c>
      <c r="C39" s="301">
        <v>9057</v>
      </c>
      <c r="D39" s="302">
        <v>1</v>
      </c>
      <c r="E39" s="304">
        <f>D39/C39*100</f>
        <v>0.011041183614883515</v>
      </c>
    </row>
    <row r="40" spans="1:5" ht="13.5">
      <c r="A40" s="812"/>
      <c r="B40" s="303" t="s">
        <v>541</v>
      </c>
      <c r="C40" s="296">
        <f>SUM(C35:C39)</f>
        <v>9057</v>
      </c>
      <c r="D40" s="296">
        <f>D35+D36+D37+D38+D39</f>
        <v>1</v>
      </c>
      <c r="E40" s="297">
        <f>D40/C40*100</f>
        <v>0.011041183614883515</v>
      </c>
    </row>
    <row r="41" spans="1:5" ht="15" customHeight="1">
      <c r="A41" s="833">
        <v>9</v>
      </c>
      <c r="B41" s="648" t="s">
        <v>40</v>
      </c>
      <c r="C41" s="649">
        <f>'инфекције оп места 1'!C7+'инфекције оп места 1'!C14+'инфекције оп места 1'!C21+'инфекције оп места 1'!C28+'инфекције оп места 1'!C35+'инфекције оп места 1'!C42+'инфекције оп места 2'!C7+'инфекције оп места 2'!C14+'инфекције оп места 2'!C21+'инфекције оп места 2'!C28+'инфекције оп места 2'!C35</f>
        <v>17715</v>
      </c>
      <c r="D41" s="649">
        <f>'инфекције оп места 1'!D7+'инфекције оп места 1'!D14+'инфекције оп места 1'!D21+'инфекције оп места 1'!D28+'инфекције оп места 1'!D35+'инфекције оп места 1'!D42+'инфекције оп места 2'!D7+'инфекције оп места 2'!D14+'инфекције оп места 2'!D21+'инфекције оп места 2'!D28+'инфекције оп места 2'!D35</f>
        <v>78</v>
      </c>
      <c r="E41" s="650">
        <f aca="true" t="shared" si="0" ref="E41:E46">D41/C41*100</f>
        <v>0.44030482641828955</v>
      </c>
    </row>
    <row r="42" spans="1:5" ht="15" customHeight="1">
      <c r="A42" s="834"/>
      <c r="B42" s="651" t="s">
        <v>37</v>
      </c>
      <c r="C42" s="311">
        <f>'инфекције оп места 1'!C8+'инфекције оп места 1'!C15+'инфекције оп места 1'!C22+'инфекције оп места 1'!C29+'инфекције оп места 1'!C36+'инфекције оп места 1'!C43+'инфекције оп места 2'!C8+'инфекције оп места 2'!C15+'инфекције оп места 2'!C22+'инфекције оп места 2'!C29+'инфекције оп места 2'!C36</f>
        <v>19268</v>
      </c>
      <c r="D42" s="311">
        <f>'инфекције оп места 1'!D8+'инфекције оп места 1'!D15+'инфекције оп места 1'!D22+'инфекције оп места 1'!D29+'инфекције оп места 1'!D36+'инфекције оп места 1'!D43+'инфекције оп места 2'!D8+'инфекције оп места 2'!D15+'инфекције оп места 2'!D22+'инфекције оп места 2'!D29+'инфекције оп места 2'!D36</f>
        <v>182</v>
      </c>
      <c r="E42" s="312">
        <f t="shared" si="0"/>
        <v>0.9445713099439486</v>
      </c>
    </row>
    <row r="43" spans="1:5" ht="15" customHeight="1">
      <c r="A43" s="834"/>
      <c r="B43" s="651" t="s">
        <v>38</v>
      </c>
      <c r="C43" s="311">
        <f>'инфекције оп места 1'!C9+'инфекције оп места 1'!C16+'инфекције оп места 1'!C23+'инфекције оп места 1'!C30+'инфекције оп места 1'!C37+'инфекције оп места 1'!C44+'инфекције оп места 2'!C9+'инфекције оп места 2'!C16+'инфекције оп места 2'!C23+'инфекције оп места 2'!C30+'инфекције оп места 2'!C37</f>
        <v>972</v>
      </c>
      <c r="D43" s="311">
        <f>'инфекције оп места 1'!D9+'инфекције оп места 1'!D16+'инфекције оп места 1'!D23+'инфекције оп места 1'!D30+'инфекције оп места 1'!D37+'инфекције оп места 1'!D44+'инфекције оп места 2'!D9+'инфекције оп места 2'!D16+'инфекције оп места 2'!D23+'инфекције оп места 2'!D30+'инфекције оп места 2'!D37</f>
        <v>22</v>
      </c>
      <c r="E43" s="312">
        <f t="shared" si="0"/>
        <v>2.263374485596708</v>
      </c>
    </row>
    <row r="44" spans="1:5" ht="15" customHeight="1">
      <c r="A44" s="834"/>
      <c r="B44" s="651" t="s">
        <v>39</v>
      </c>
      <c r="C44" s="311">
        <f>'инфекције оп места 1'!C10+'инфекције оп места 1'!C17+'инфекције оп места 1'!C24+'инфекције оп места 1'!C31+'инфекције оп места 1'!C38+'инфекције оп места 1'!C45+'инфекције оп места 2'!C10+'инфекције оп места 2'!C17+'инфекције оп места 2'!C24+'инфекције оп места 2'!C31+'инфекције оп места 2'!C38</f>
        <v>1068</v>
      </c>
      <c r="D44" s="311">
        <f>'инфекције оп места 1'!D10+'инфекције оп места 1'!D17+'инфекције оп места 1'!D24+'инфекције оп места 1'!D31+'инфекције оп места 1'!D38+'инфекције оп места 1'!D45+'инфекције оп места 2'!D10+'инфекције оп места 2'!D17+'инфекције оп места 2'!D24+'инфекције оп места 2'!D31+'инфекције оп места 2'!D38</f>
        <v>5</v>
      </c>
      <c r="E44" s="312">
        <f t="shared" si="0"/>
        <v>0.46816479400749067</v>
      </c>
    </row>
    <row r="45" spans="1:5" ht="15" customHeight="1">
      <c r="A45" s="834"/>
      <c r="B45" s="652" t="s">
        <v>36</v>
      </c>
      <c r="C45" s="313">
        <f>'инфекције оп места 1'!C11+'инфекције оп места 1'!C18+'инфекције оп места 1'!C25+'инфекције оп места 1'!C32+'инфекције оп места 1'!C39+'инфекције оп места 1'!C46+'инфекције оп места 2'!C11+'инфекције оп места 2'!C18+'инфекције оп места 2'!C25+'инфекције оп места 2'!C32+'инфекције оп места 2'!C39</f>
        <v>58916</v>
      </c>
      <c r="D45" s="313">
        <f>'инфекције оп места 1'!D11+'инфекције оп места 1'!D18+'инфекције оп места 1'!D25+'инфекције оп места 1'!D32+'инфекције оп места 1'!D39+'инфекције оп места 1'!D46+'инфекције оп места 2'!D11+'инфекције оп места 2'!D18+'инфекције оп места 2'!D25+'инфекције оп места 2'!D32+'инфекције оп места 2'!D39</f>
        <v>205</v>
      </c>
      <c r="E45" s="314">
        <f t="shared" si="0"/>
        <v>0.34795301785593047</v>
      </c>
    </row>
    <row r="46" spans="1:5" ht="15" customHeight="1">
      <c r="A46" s="835"/>
      <c r="B46" s="303" t="s">
        <v>173</v>
      </c>
      <c r="C46" s="647">
        <f>C41+C42+C43+C44+C45</f>
        <v>97939</v>
      </c>
      <c r="D46" s="296">
        <f>D41+D42+D43+D44+D45</f>
        <v>492</v>
      </c>
      <c r="E46" s="297">
        <f t="shared" si="0"/>
        <v>0.5023535057535813</v>
      </c>
    </row>
    <row r="47" spans="1:5" ht="15" customHeight="1">
      <c r="A47" s="674" t="s">
        <v>513</v>
      </c>
      <c r="B47" s="675"/>
      <c r="C47" s="675"/>
      <c r="D47" s="675"/>
      <c r="E47" s="675"/>
    </row>
    <row r="48" spans="1:5" ht="15" customHeight="1">
      <c r="A48" s="754" t="s">
        <v>338</v>
      </c>
      <c r="B48" s="754"/>
      <c r="C48" s="754"/>
      <c r="D48" s="754"/>
      <c r="E48" s="754"/>
    </row>
    <row r="49" ht="15" customHeight="1">
      <c r="A49" s="13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</sheetData>
  <sheetProtection/>
  <mergeCells count="19">
    <mergeCell ref="A21:A26"/>
    <mergeCell ref="A27:E27"/>
    <mergeCell ref="A34:E34"/>
    <mergeCell ref="A35:A40"/>
    <mergeCell ref="A20:E20"/>
    <mergeCell ref="E3:E4"/>
    <mergeCell ref="A28:A33"/>
    <mergeCell ref="A6:E6"/>
    <mergeCell ref="A7:A12"/>
    <mergeCell ref="A48:E48"/>
    <mergeCell ref="A1:E1"/>
    <mergeCell ref="A3:A4"/>
    <mergeCell ref="B3:B4"/>
    <mergeCell ref="C3:C4"/>
    <mergeCell ref="D3:D4"/>
    <mergeCell ref="A47:E47"/>
    <mergeCell ref="A13:E13"/>
    <mergeCell ref="A14:A19"/>
    <mergeCell ref="A41:A46"/>
  </mergeCells>
  <printOptions horizontalCentered="1"/>
  <pageMargins left="0.5905511811023623" right="0" top="0.5905511811023623" bottom="0" header="0" footer="0"/>
  <pageSetup horizontalDpi="300" verticalDpi="300" orientation="landscape" paperSize="9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zoomScalePageLayoutView="0" workbookViewId="0" topLeftCell="A20">
      <selection activeCell="E29" sqref="E29"/>
    </sheetView>
  </sheetViews>
  <sheetFormatPr defaultColWidth="9.140625" defaultRowHeight="12.75"/>
  <cols>
    <col min="1" max="1" width="3.8515625" style="23" customWidth="1"/>
    <col min="2" max="2" width="38.140625" style="23" customWidth="1"/>
    <col min="3" max="5" width="14.57421875" style="23" customWidth="1"/>
    <col min="6" max="16384" width="9.140625" style="23" customWidth="1"/>
  </cols>
  <sheetData>
    <row r="1" spans="1:5" ht="39.75" customHeight="1">
      <c r="A1" s="689" t="s">
        <v>594</v>
      </c>
      <c r="B1" s="689"/>
      <c r="C1" s="689"/>
      <c r="D1" s="689"/>
      <c r="E1" s="689"/>
    </row>
    <row r="2" spans="1:5" ht="15.75" customHeight="1" thickBot="1">
      <c r="A2" s="159"/>
      <c r="B2" s="146"/>
      <c r="C2" s="147"/>
      <c r="D2" s="147"/>
      <c r="E2" s="124" t="s">
        <v>298</v>
      </c>
    </row>
    <row r="3" spans="1:5" ht="12.75" customHeight="1">
      <c r="A3" s="825" t="s">
        <v>56</v>
      </c>
      <c r="B3" s="839" t="s">
        <v>50</v>
      </c>
      <c r="C3" s="800" t="s">
        <v>234</v>
      </c>
      <c r="D3" s="800" t="s">
        <v>235</v>
      </c>
      <c r="E3" s="802" t="s">
        <v>236</v>
      </c>
    </row>
    <row r="4" spans="1:5" ht="43.5" customHeight="1" thickBot="1">
      <c r="A4" s="826"/>
      <c r="B4" s="840"/>
      <c r="C4" s="841"/>
      <c r="D4" s="801"/>
      <c r="E4" s="803"/>
    </row>
    <row r="5" spans="1:5" ht="15" thickBot="1" thickTop="1">
      <c r="A5" s="28">
        <v>0</v>
      </c>
      <c r="B5" s="69">
        <v>1</v>
      </c>
      <c r="C5" s="29">
        <v>2</v>
      </c>
      <c r="D5" s="29">
        <v>3</v>
      </c>
      <c r="E5" s="31">
        <v>4</v>
      </c>
    </row>
    <row r="6" spans="1:5" ht="24.75" customHeight="1" thickTop="1">
      <c r="A6" s="8">
        <v>1</v>
      </c>
      <c r="B6" s="417" t="s">
        <v>554</v>
      </c>
      <c r="C6" s="221">
        <v>2325</v>
      </c>
      <c r="D6" s="220">
        <v>46</v>
      </c>
      <c r="E6" s="225">
        <f>C6/D6/52</f>
        <v>0.9719899665551839</v>
      </c>
    </row>
    <row r="7" spans="1:5" ht="18.75" customHeight="1">
      <c r="A7" s="9">
        <v>2</v>
      </c>
      <c r="B7" s="418" t="s">
        <v>555</v>
      </c>
      <c r="C7" s="220">
        <v>157</v>
      </c>
      <c r="D7" s="220">
        <v>7</v>
      </c>
      <c r="E7" s="225">
        <f aca="true" t="shared" si="0" ref="E7:E30">C7/D7/52</f>
        <v>0.4313186813186813</v>
      </c>
    </row>
    <row r="8" spans="1:5" ht="18" customHeight="1">
      <c r="A8" s="9">
        <v>3</v>
      </c>
      <c r="B8" s="419" t="s">
        <v>526</v>
      </c>
      <c r="C8" s="220">
        <v>59</v>
      </c>
      <c r="D8" s="220">
        <v>17</v>
      </c>
      <c r="E8" s="225">
        <f t="shared" si="0"/>
        <v>0.0667420814479638</v>
      </c>
    </row>
    <row r="9" spans="1:5" ht="20.25" customHeight="1">
      <c r="A9" s="8">
        <v>4</v>
      </c>
      <c r="B9" s="419" t="s">
        <v>527</v>
      </c>
      <c r="C9" s="219">
        <v>310</v>
      </c>
      <c r="D9" s="219">
        <v>6</v>
      </c>
      <c r="E9" s="225">
        <f t="shared" si="0"/>
        <v>0.9935897435897435</v>
      </c>
    </row>
    <row r="10" spans="1:5" ht="17.25" customHeight="1">
      <c r="A10" s="9">
        <v>5</v>
      </c>
      <c r="B10" s="420" t="s">
        <v>528</v>
      </c>
      <c r="C10" s="219">
        <v>348</v>
      </c>
      <c r="D10" s="219">
        <v>2</v>
      </c>
      <c r="E10" s="225">
        <f t="shared" si="0"/>
        <v>3.3461538461538463</v>
      </c>
    </row>
    <row r="11" spans="1:5" ht="24.75" customHeight="1">
      <c r="A11" s="9">
        <v>6</v>
      </c>
      <c r="B11" s="418" t="s">
        <v>539</v>
      </c>
      <c r="C11" s="220">
        <v>56</v>
      </c>
      <c r="D11" s="220">
        <v>4</v>
      </c>
      <c r="E11" s="225">
        <f t="shared" si="0"/>
        <v>0.2692307692307692</v>
      </c>
    </row>
    <row r="12" spans="1:5" ht="18" customHeight="1">
      <c r="A12" s="8">
        <v>7</v>
      </c>
      <c r="B12" s="419" t="s">
        <v>529</v>
      </c>
      <c r="C12" s="220">
        <v>324</v>
      </c>
      <c r="D12" s="220">
        <v>2</v>
      </c>
      <c r="E12" s="225">
        <f t="shared" si="0"/>
        <v>3.1153846153846154</v>
      </c>
    </row>
    <row r="13" spans="1:5" ht="20.25" customHeight="1">
      <c r="A13" s="9">
        <v>8</v>
      </c>
      <c r="B13" s="418" t="s">
        <v>477</v>
      </c>
      <c r="C13" s="220">
        <v>12</v>
      </c>
      <c r="D13" s="220">
        <v>2</v>
      </c>
      <c r="E13" s="225">
        <f t="shared" si="0"/>
        <v>0.11538461538461539</v>
      </c>
    </row>
    <row r="14" spans="1:5" ht="24.75" customHeight="1">
      <c r="A14" s="9">
        <v>9</v>
      </c>
      <c r="B14" s="418" t="s">
        <v>548</v>
      </c>
      <c r="C14" s="220">
        <v>278</v>
      </c>
      <c r="D14" s="220">
        <v>6</v>
      </c>
      <c r="E14" s="225">
        <f t="shared" si="0"/>
        <v>0.8910256410256411</v>
      </c>
    </row>
    <row r="15" spans="1:5" ht="24.75" customHeight="1">
      <c r="A15" s="8">
        <v>10</v>
      </c>
      <c r="B15" s="418" t="s">
        <v>549</v>
      </c>
      <c r="C15" s="220">
        <v>0</v>
      </c>
      <c r="D15" s="220">
        <v>0</v>
      </c>
      <c r="E15" s="225"/>
    </row>
    <row r="16" spans="1:5" ht="24.75" customHeight="1">
      <c r="A16" s="9">
        <v>11</v>
      </c>
      <c r="B16" s="418" t="s">
        <v>556</v>
      </c>
      <c r="C16" s="220">
        <v>32</v>
      </c>
      <c r="D16" s="220">
        <v>4</v>
      </c>
      <c r="E16" s="225">
        <f t="shared" si="0"/>
        <v>0.15384615384615385</v>
      </c>
    </row>
    <row r="17" spans="1:5" ht="24.75" customHeight="1">
      <c r="A17" s="9">
        <v>12</v>
      </c>
      <c r="B17" s="418" t="s">
        <v>531</v>
      </c>
      <c r="C17" s="220">
        <v>0</v>
      </c>
      <c r="D17" s="220">
        <v>0</v>
      </c>
      <c r="E17" s="225"/>
    </row>
    <row r="18" spans="1:5" ht="20.25" customHeight="1">
      <c r="A18" s="8">
        <v>13</v>
      </c>
      <c r="B18" s="418" t="s">
        <v>532</v>
      </c>
      <c r="C18" s="240">
        <v>0</v>
      </c>
      <c r="D18" s="240">
        <v>0</v>
      </c>
      <c r="E18" s="225"/>
    </row>
    <row r="19" spans="1:5" ht="24.75" customHeight="1">
      <c r="A19" s="9">
        <v>14</v>
      </c>
      <c r="B19" s="417" t="s">
        <v>562</v>
      </c>
      <c r="C19" s="220">
        <v>0</v>
      </c>
      <c r="D19" s="220">
        <v>0</v>
      </c>
      <c r="E19" s="225"/>
    </row>
    <row r="20" spans="1:5" ht="24.75" customHeight="1">
      <c r="A20" s="9">
        <v>15</v>
      </c>
      <c r="B20" s="421" t="s">
        <v>440</v>
      </c>
      <c r="C20" s="220">
        <v>0</v>
      </c>
      <c r="D20" s="220">
        <v>0</v>
      </c>
      <c r="E20" s="225"/>
    </row>
    <row r="21" spans="1:5" ht="24.75" customHeight="1">
      <c r="A21" s="8">
        <v>16</v>
      </c>
      <c r="B21" s="418" t="s">
        <v>553</v>
      </c>
      <c r="C21" s="220">
        <v>221</v>
      </c>
      <c r="D21" s="220">
        <v>11</v>
      </c>
      <c r="E21" s="225">
        <f t="shared" si="0"/>
        <v>0.38636363636363635</v>
      </c>
    </row>
    <row r="22" spans="1:5" ht="20.25" customHeight="1">
      <c r="A22" s="9">
        <v>17</v>
      </c>
      <c r="B22" s="418" t="s">
        <v>534</v>
      </c>
      <c r="C22" s="220">
        <v>152</v>
      </c>
      <c r="D22" s="220">
        <v>2</v>
      </c>
      <c r="E22" s="225">
        <f t="shared" si="0"/>
        <v>1.4615384615384615</v>
      </c>
    </row>
    <row r="23" spans="1:8" ht="21" customHeight="1">
      <c r="A23" s="9">
        <v>18</v>
      </c>
      <c r="B23" s="418" t="s">
        <v>552</v>
      </c>
      <c r="C23" s="219">
        <v>0</v>
      </c>
      <c r="D23" s="219">
        <v>0</v>
      </c>
      <c r="E23" s="225"/>
      <c r="H23" s="23" t="s">
        <v>603</v>
      </c>
    </row>
    <row r="24" spans="1:5" ht="24.75" customHeight="1">
      <c r="A24" s="8">
        <v>19</v>
      </c>
      <c r="B24" s="418" t="s">
        <v>545</v>
      </c>
      <c r="C24" s="220">
        <v>0</v>
      </c>
      <c r="D24" s="220">
        <v>0</v>
      </c>
      <c r="E24" s="225"/>
    </row>
    <row r="25" spans="1:5" ht="24.75" customHeight="1">
      <c r="A25" s="9">
        <v>20</v>
      </c>
      <c r="B25" s="418" t="s">
        <v>550</v>
      </c>
      <c r="C25" s="220">
        <v>256</v>
      </c>
      <c r="D25" s="220">
        <v>1</v>
      </c>
      <c r="E25" s="225">
        <f t="shared" si="0"/>
        <v>4.923076923076923</v>
      </c>
    </row>
    <row r="26" spans="1:5" ht="24.75" customHeight="1">
      <c r="A26" s="9">
        <v>21</v>
      </c>
      <c r="B26" s="418" t="s">
        <v>535</v>
      </c>
      <c r="C26" s="220">
        <v>0</v>
      </c>
      <c r="D26" s="220">
        <v>2</v>
      </c>
      <c r="E26" s="225">
        <f t="shared" si="0"/>
        <v>0</v>
      </c>
    </row>
    <row r="27" spans="1:5" ht="24.75" customHeight="1">
      <c r="A27" s="8">
        <v>22</v>
      </c>
      <c r="B27" s="418" t="s">
        <v>546</v>
      </c>
      <c r="C27" s="220">
        <v>0</v>
      </c>
      <c r="D27" s="220">
        <v>0</v>
      </c>
      <c r="E27" s="225"/>
    </row>
    <row r="28" spans="1:5" ht="24.75" customHeight="1">
      <c r="A28" s="9">
        <v>23</v>
      </c>
      <c r="B28" s="418" t="s">
        <v>547</v>
      </c>
      <c r="C28" s="220">
        <v>6</v>
      </c>
      <c r="D28" s="220">
        <v>3</v>
      </c>
      <c r="E28" s="225">
        <f t="shared" si="0"/>
        <v>0.038461538461538464</v>
      </c>
    </row>
    <row r="29" spans="1:5" ht="24.75" customHeight="1">
      <c r="A29" s="9">
        <v>24</v>
      </c>
      <c r="B29" s="418" t="s">
        <v>3</v>
      </c>
      <c r="C29" s="220">
        <v>0</v>
      </c>
      <c r="D29" s="220">
        <v>0</v>
      </c>
      <c r="E29" s="225"/>
    </row>
    <row r="30" spans="1:5" ht="24.75" customHeight="1" thickBot="1">
      <c r="A30" s="8">
        <v>25</v>
      </c>
      <c r="B30" s="418" t="s">
        <v>551</v>
      </c>
      <c r="C30" s="240">
        <v>2</v>
      </c>
      <c r="D30" s="240">
        <v>1</v>
      </c>
      <c r="E30" s="225">
        <f t="shared" si="0"/>
        <v>0.038461538461538464</v>
      </c>
    </row>
    <row r="31" spans="1:5" ht="39.75" customHeight="1" thickBot="1" thickTop="1">
      <c r="A31" s="693" t="s">
        <v>173</v>
      </c>
      <c r="B31" s="694"/>
      <c r="C31" s="78">
        <f>SUM(C6:C30)</f>
        <v>4538</v>
      </c>
      <c r="D31" s="78">
        <f>SUM(D6:D30)</f>
        <v>116</v>
      </c>
      <c r="E31" s="77">
        <f>C31/D31/52</f>
        <v>0.7523209549071618</v>
      </c>
    </row>
    <row r="32" spans="1:5" ht="33" customHeight="1">
      <c r="A32" s="842" t="s">
        <v>478</v>
      </c>
      <c r="B32" s="843"/>
      <c r="C32" s="843"/>
      <c r="D32" s="843"/>
      <c r="E32" s="843"/>
    </row>
    <row r="33" spans="1:5" ht="13.5">
      <c r="A33" s="754" t="s">
        <v>339</v>
      </c>
      <c r="B33" s="754"/>
      <c r="C33" s="754"/>
      <c r="D33" s="754"/>
      <c r="E33" s="754"/>
    </row>
  </sheetData>
  <sheetProtection/>
  <mergeCells count="9">
    <mergeCell ref="A1:E1"/>
    <mergeCell ref="A33:E33"/>
    <mergeCell ref="A31:B31"/>
    <mergeCell ref="A3:A4"/>
    <mergeCell ref="B3:B4"/>
    <mergeCell ref="C3:C4"/>
    <mergeCell ref="D3:D4"/>
    <mergeCell ref="E3:E4"/>
    <mergeCell ref="A32:E32"/>
  </mergeCells>
  <printOptions/>
  <pageMargins left="0.7874015748031497" right="0.35433070866141736" top="0.35433070866141736" bottom="0.35433070866141736" header="0.31496062992125984" footer="0.35433070866141736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Q34"/>
  <sheetViews>
    <sheetView zoomScalePageLayoutView="0" workbookViewId="0" topLeftCell="A6">
      <selection activeCell="I21" sqref="I21"/>
    </sheetView>
  </sheetViews>
  <sheetFormatPr defaultColWidth="9.140625" defaultRowHeight="12.75"/>
  <cols>
    <col min="1" max="1" width="3.00390625" style="6" customWidth="1"/>
    <col min="2" max="2" width="23.421875" style="6" customWidth="1"/>
    <col min="3" max="3" width="6.8515625" style="6" customWidth="1"/>
    <col min="4" max="4" width="6.7109375" style="6" customWidth="1"/>
    <col min="5" max="5" width="7.7109375" style="6" customWidth="1"/>
    <col min="6" max="6" width="6.8515625" style="6" customWidth="1"/>
    <col min="7" max="7" width="6.7109375" style="6" customWidth="1"/>
    <col min="8" max="8" width="7.8515625" style="6" customWidth="1"/>
    <col min="9" max="9" width="6.7109375" style="6" customWidth="1"/>
    <col min="10" max="10" width="7.421875" style="6" customWidth="1"/>
    <col min="11" max="11" width="8.57421875" style="6" customWidth="1"/>
    <col min="12" max="12" width="6.00390625" style="6" customWidth="1"/>
    <col min="13" max="13" width="8.421875" style="6" customWidth="1"/>
    <col min="14" max="16384" width="9.140625" style="6" customWidth="1"/>
  </cols>
  <sheetData>
    <row r="1" spans="1:13" s="5" customFormat="1" ht="28.5" customHeight="1">
      <c r="A1" s="848" t="s">
        <v>595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</row>
    <row r="2" spans="1:13" s="5" customFormat="1" ht="10.5" customHeight="1">
      <c r="A2" s="728" t="s">
        <v>557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</row>
    <row r="3" spans="1:13" ht="9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846" t="s">
        <v>84</v>
      </c>
      <c r="M3" s="847"/>
    </row>
    <row r="4" spans="1:13" ht="30" customHeight="1">
      <c r="A4" s="850" t="s">
        <v>56</v>
      </c>
      <c r="B4" s="852" t="s">
        <v>58</v>
      </c>
      <c r="C4" s="854" t="s">
        <v>192</v>
      </c>
      <c r="D4" s="854" t="s">
        <v>19</v>
      </c>
      <c r="E4" s="856" t="s">
        <v>193</v>
      </c>
      <c r="F4" s="856" t="s">
        <v>23</v>
      </c>
      <c r="G4" s="854" t="s">
        <v>194</v>
      </c>
      <c r="H4" s="856" t="s">
        <v>195</v>
      </c>
      <c r="I4" s="856" t="s">
        <v>20</v>
      </c>
      <c r="J4" s="856" t="s">
        <v>196</v>
      </c>
      <c r="K4" s="856" t="s">
        <v>197</v>
      </c>
      <c r="L4" s="856" t="s">
        <v>21</v>
      </c>
      <c r="M4" s="858" t="s">
        <v>22</v>
      </c>
    </row>
    <row r="5" spans="1:13" ht="80.25" customHeight="1" thickBot="1">
      <c r="A5" s="851"/>
      <c r="B5" s="853"/>
      <c r="C5" s="860"/>
      <c r="D5" s="855"/>
      <c r="E5" s="857"/>
      <c r="F5" s="857"/>
      <c r="G5" s="860"/>
      <c r="H5" s="861"/>
      <c r="I5" s="857"/>
      <c r="J5" s="857"/>
      <c r="K5" s="668"/>
      <c r="L5" s="857"/>
      <c r="M5" s="859"/>
    </row>
    <row r="6" spans="1:13" s="35" customFormat="1" ht="9.75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178">
        <v>8</v>
      </c>
      <c r="J6" s="29">
        <v>9</v>
      </c>
      <c r="K6" s="29">
        <v>10</v>
      </c>
      <c r="L6" s="29">
        <v>11</v>
      </c>
      <c r="M6" s="31">
        <v>12</v>
      </c>
    </row>
    <row r="7" spans="1:16" ht="15.75" customHeight="1" thickTop="1">
      <c r="A7" s="8">
        <v>1</v>
      </c>
      <c r="B7" s="14" t="s">
        <v>554</v>
      </c>
      <c r="C7" s="357">
        <f>'интерна спец'!C7+'хирургија спец'!C7+'гин спец'!C7+'психијатрија спец'!C7</f>
        <v>1100547</v>
      </c>
      <c r="D7" s="357">
        <f>'интерна спец'!D7+'хирургија спец'!D7+'гин спец'!D7+'психијатрија спец'!D7</f>
        <v>553346</v>
      </c>
      <c r="E7" s="357">
        <f>'интерна спец'!E7+'хирургија спец'!E7+'гин спец'!E7+'психијатрија спец'!E7</f>
        <v>47605</v>
      </c>
      <c r="F7" s="357">
        <f>'интерна спец'!F7+'хирургија спец'!F7+'гин спец'!F7+'психијатрија спец'!F7</f>
        <v>1384851</v>
      </c>
      <c r="G7" s="357">
        <f>'интерна спец'!G7+'хирургија спец'!G7+'гин спец'!G7+'психијатрија спец'!G7</f>
        <v>569860</v>
      </c>
      <c r="H7" s="357">
        <f>'интерна спец'!H7+'хирургија спец'!H7+'гин спец'!H7+'психијатрија спец'!H7</f>
        <v>296035</v>
      </c>
      <c r="I7" s="358">
        <f aca="true" t="shared" si="0" ref="I7:I32">F7/E7</f>
        <v>29.090452683541645</v>
      </c>
      <c r="J7" s="359">
        <f>G7/C7*100</f>
        <v>51.77970590987936</v>
      </c>
      <c r="K7" s="360">
        <f>H7/G7*100</f>
        <v>51.94872424806093</v>
      </c>
      <c r="L7" s="361">
        <v>20</v>
      </c>
      <c r="M7" s="362">
        <v>22</v>
      </c>
      <c r="P7" s="132"/>
    </row>
    <row r="8" spans="1:13" ht="21.75" customHeight="1">
      <c r="A8" s="9">
        <v>2</v>
      </c>
      <c r="B8" s="67" t="s">
        <v>555</v>
      </c>
      <c r="C8" s="363">
        <f>'интерна спец'!C8+'хирургија спец'!C8+'педијатрија спец'!C7+'гин спец'!C8+'психијатрија спец'!C8</f>
        <v>214766</v>
      </c>
      <c r="D8" s="363">
        <f>'интерна спец'!D8+'хирургија спец'!D8+'педијатрија спец'!D7+'гин спец'!D8+'психијатрија спец'!D8</f>
        <v>94678</v>
      </c>
      <c r="E8" s="363">
        <f>'интерна спец'!E8+'хирургија спец'!E8+'педијатрија спец'!E7+'гин спец'!E8+'психијатрија спец'!E8</f>
        <v>34957</v>
      </c>
      <c r="F8" s="363">
        <f>'интерна спец'!F8+'хирургија спец'!F8+'педијатрија спец'!F7+'гин спец'!F8+'психијатрија спец'!F8</f>
        <v>802375</v>
      </c>
      <c r="G8" s="363">
        <f>'интерна спец'!G8+'хирургија спец'!G8+'педијатрија спец'!G7+'гин спец'!G8+'психијатрија спец'!G8</f>
        <v>98987</v>
      </c>
      <c r="H8" s="363">
        <f>'интерна спец'!H8+'хирургија спец'!H8+'педијатрија спец'!H7+'гин спец'!H8+'психијатрија спец'!H8</f>
        <v>98175</v>
      </c>
      <c r="I8" s="364">
        <f t="shared" si="0"/>
        <v>22.953199645278485</v>
      </c>
      <c r="J8" s="365">
        <f aca="true" t="shared" si="1" ref="J8:J32">G8/C8*100</f>
        <v>46.09062887049161</v>
      </c>
      <c r="K8" s="365">
        <f aca="true" t="shared" si="2" ref="K8:K32">H8/G8*100</f>
        <v>99.17969026235768</v>
      </c>
      <c r="L8" s="361">
        <v>40</v>
      </c>
      <c r="M8" s="362">
        <v>22</v>
      </c>
    </row>
    <row r="9" spans="1:13" ht="15.75" customHeight="1">
      <c r="A9" s="9">
        <v>3</v>
      </c>
      <c r="B9" s="68" t="s">
        <v>526</v>
      </c>
      <c r="C9" s="361">
        <f>'интерна спец'!C9+'хирургија спец'!C9+'педијатрија спец'!C8+'гин спец'!C9+'психијатрија спец'!C9</f>
        <v>247636</v>
      </c>
      <c r="D9" s="361">
        <f>'интерна спец'!D9+'хирургија спец'!D9+'педијатрија спец'!D8+'гин спец'!D9+'психијатрија спец'!D9</f>
        <v>97976</v>
      </c>
      <c r="E9" s="361">
        <f>'интерна спец'!E9+'хирургија спец'!E9+'педијатрија спец'!E8+'гин спец'!E9+'психијатрија спец'!E9</f>
        <v>30011</v>
      </c>
      <c r="F9" s="361">
        <f>'интерна спец'!F9+'хирургија спец'!F9+'педијатрија спец'!F8+'гин спец'!F9+'психијатрија спец'!F9</f>
        <v>328134</v>
      </c>
      <c r="G9" s="361">
        <f>'интерна спец'!G9+'хирургија спец'!G9+'педијатрија спец'!G8+'гин спец'!G9+'психијатрија спец'!G9</f>
        <v>124158</v>
      </c>
      <c r="H9" s="361">
        <f>'интерна спец'!H9+'хирургија спец'!H9+'педијатрија спец'!H8+'гин спец'!H9+'психијатрија спец'!H9</f>
        <v>106166</v>
      </c>
      <c r="I9" s="364">
        <f t="shared" si="0"/>
        <v>10.933790943320782</v>
      </c>
      <c r="J9" s="365">
        <f t="shared" si="1"/>
        <v>50.13729829265535</v>
      </c>
      <c r="K9" s="365">
        <f t="shared" si="2"/>
        <v>85.5087871905153</v>
      </c>
      <c r="L9" s="361">
        <v>40</v>
      </c>
      <c r="M9" s="362">
        <v>22</v>
      </c>
    </row>
    <row r="10" spans="1:13" ht="15.75" customHeight="1">
      <c r="A10" s="9">
        <v>4</v>
      </c>
      <c r="B10" s="68" t="s">
        <v>527</v>
      </c>
      <c r="C10" s="361">
        <f>'интерна спец'!C10+'хирургија спец'!C10+'педијатрија спец'!C9+'гин спец'!C10</f>
        <v>187825</v>
      </c>
      <c r="D10" s="361">
        <f>'интерна спец'!D10+'хирургија спец'!D10+'педијатрија спец'!D9+'гин спец'!D10</f>
        <v>115867</v>
      </c>
      <c r="E10" s="361">
        <f>'интерна спец'!E10+'хирургија спец'!E10+'педијатрија спец'!E9+'гин спец'!E10</f>
        <v>48911</v>
      </c>
      <c r="F10" s="361">
        <f>'интерна спец'!F10+'хирургија спец'!F10+'педијатрија спец'!F9+'гин спец'!F10</f>
        <v>1274844</v>
      </c>
      <c r="G10" s="361">
        <f>'интерна спец'!G10+'хирургија спец'!G10+'педијатрија спец'!G9+'гин спец'!G10</f>
        <v>109937</v>
      </c>
      <c r="H10" s="361">
        <f>'интерна спец'!H10+'хирургија спец'!H10+'педијатрија спец'!H9+'гин спец'!H10</f>
        <v>91066</v>
      </c>
      <c r="I10" s="364">
        <f t="shared" si="0"/>
        <v>26.064566252990126</v>
      </c>
      <c r="J10" s="365">
        <f t="shared" si="1"/>
        <v>58.5316118727539</v>
      </c>
      <c r="K10" s="365">
        <f t="shared" si="2"/>
        <v>82.83471442735384</v>
      </c>
      <c r="L10" s="361">
        <v>40</v>
      </c>
      <c r="M10" s="362">
        <v>22</v>
      </c>
    </row>
    <row r="11" spans="1:13" ht="15.75" customHeight="1">
      <c r="A11" s="9">
        <v>5</v>
      </c>
      <c r="B11" s="67" t="s">
        <v>528</v>
      </c>
      <c r="C11" s="363">
        <f>'интерна спец'!C11+'хирургија спец'!C11+'психијатрија спец'!C10</f>
        <v>205479</v>
      </c>
      <c r="D11" s="363">
        <f>'интерна спец'!D11+'хирургија спец'!D11+'психијатрија спец'!D10</f>
        <v>87069</v>
      </c>
      <c r="E11" s="363">
        <f>'интерна спец'!E11+'хирургија спец'!E11+'психијатрија спец'!E10</f>
        <v>26354</v>
      </c>
      <c r="F11" s="363">
        <f>'интерна спец'!F11+'хирургија спец'!F11+'психијатрија спец'!F10</f>
        <v>109595</v>
      </c>
      <c r="G11" s="363">
        <f>'интерна спец'!G11+'хирургија спец'!G11+'психијатрија спец'!G10</f>
        <v>96677</v>
      </c>
      <c r="H11" s="363">
        <f>'интерна спец'!H11+'хирургија спец'!H11+'психијатрија спец'!H10</f>
        <v>31417</v>
      </c>
      <c r="I11" s="364">
        <f t="shared" si="0"/>
        <v>4.158571753813463</v>
      </c>
      <c r="J11" s="365">
        <f t="shared" si="1"/>
        <v>47.04957684240239</v>
      </c>
      <c r="K11" s="365">
        <f t="shared" si="2"/>
        <v>32.4968710241319</v>
      </c>
      <c r="L11" s="361">
        <v>25</v>
      </c>
      <c r="M11" s="362">
        <v>22</v>
      </c>
    </row>
    <row r="12" spans="1:13" ht="32.25" customHeight="1">
      <c r="A12" s="9">
        <v>6</v>
      </c>
      <c r="B12" s="67" t="s">
        <v>539</v>
      </c>
      <c r="C12" s="363">
        <f>'интерна спец'!C12+'хирургија спец'!C12</f>
        <v>59063</v>
      </c>
      <c r="D12" s="363">
        <f>'интерна спец'!D12+'хирургија спец'!D12</f>
        <v>19753</v>
      </c>
      <c r="E12" s="363">
        <f>'интерна спец'!E12+'хирургија спец'!E12</f>
        <v>7747</v>
      </c>
      <c r="F12" s="363">
        <f>'интерна спец'!F12+'хирургија спец'!F12</f>
        <v>149466</v>
      </c>
      <c r="G12" s="363">
        <f>'интерна спец'!G12+'хирургија спец'!G12</f>
        <v>25640</v>
      </c>
      <c r="H12" s="363">
        <f>'интерна спец'!H12+'хирургија спец'!H12</f>
        <v>23802</v>
      </c>
      <c r="I12" s="364">
        <f t="shared" si="0"/>
        <v>19.293403898283206</v>
      </c>
      <c r="J12" s="365">
        <f t="shared" si="1"/>
        <v>43.411272708802464</v>
      </c>
      <c r="K12" s="365">
        <f t="shared" si="2"/>
        <v>92.83151326053041</v>
      </c>
      <c r="L12" s="361">
        <v>40</v>
      </c>
      <c r="M12" s="362">
        <v>22</v>
      </c>
    </row>
    <row r="13" spans="1:13" ht="20.25" customHeight="1">
      <c r="A13" s="9">
        <v>7</v>
      </c>
      <c r="B13" s="567" t="s">
        <v>530</v>
      </c>
      <c r="C13" s="363">
        <f>'хирургија спец'!C15+'педијатрија спец'!C11</f>
        <v>159874</v>
      </c>
      <c r="D13" s="363">
        <f>'хирургија спец'!D15+'педијатрија спец'!D11</f>
        <v>116955</v>
      </c>
      <c r="E13" s="363">
        <f>'хирургија спец'!E15+'педијатрија спец'!E11</f>
        <v>33428</v>
      </c>
      <c r="F13" s="363">
        <f>'хирургија спец'!F15+'педијатрија спец'!F11</f>
        <v>341860</v>
      </c>
      <c r="G13" s="363">
        <f>'хирургија спец'!G15+'педијатрија спец'!G11</f>
        <v>108186</v>
      </c>
      <c r="H13" s="363">
        <f>'хирургија спец'!H15+'педијатрија спец'!H11</f>
        <v>98305</v>
      </c>
      <c r="I13" s="364">
        <f t="shared" si="0"/>
        <v>10.226756012923298</v>
      </c>
      <c r="J13" s="365">
        <f t="shared" si="1"/>
        <v>67.66953976256302</v>
      </c>
      <c r="K13" s="365">
        <f t="shared" si="2"/>
        <v>90.86665557465847</v>
      </c>
      <c r="L13" s="361">
        <v>32</v>
      </c>
      <c r="M13" s="362">
        <v>22</v>
      </c>
    </row>
    <row r="14" spans="1:16" ht="30" customHeight="1">
      <c r="A14" s="9">
        <v>8</v>
      </c>
      <c r="B14" s="67" t="s">
        <v>548</v>
      </c>
      <c r="C14" s="363">
        <f>'хирургија спец'!C14+'педијатрија спец'!C10+'гин спец'!C11</f>
        <v>190238</v>
      </c>
      <c r="D14" s="363">
        <f>'хирургија спец'!D14+'педијатрија спец'!D10+'гин спец'!D11</f>
        <v>129688</v>
      </c>
      <c r="E14" s="363">
        <f>'хирургија спец'!E14+'педијатрија спец'!E10+'гин спец'!E11</f>
        <v>0</v>
      </c>
      <c r="F14" s="363">
        <f>'хирургија спец'!F14+'педијатрија спец'!F10+'гин спец'!F11</f>
        <v>0</v>
      </c>
      <c r="G14" s="363">
        <f>'хирургија спец'!G14+'педијатрија спец'!G10+'гин спец'!G11</f>
        <v>0</v>
      </c>
      <c r="H14" s="363">
        <f>'хирургија спец'!H14+'педијатрија спец'!H10+'гин спец'!H11</f>
        <v>0</v>
      </c>
      <c r="I14" s="364"/>
      <c r="J14" s="365">
        <f t="shared" si="1"/>
        <v>0</v>
      </c>
      <c r="K14" s="365"/>
      <c r="L14" s="361"/>
      <c r="M14" s="362"/>
      <c r="P14" s="11"/>
    </row>
    <row r="15" spans="1:13" ht="26.25" customHeight="1">
      <c r="A15" s="9">
        <v>9</v>
      </c>
      <c r="B15" s="67" t="s">
        <v>556</v>
      </c>
      <c r="C15" s="363">
        <f>'интерна спец'!C13+'хирургија спец'!C13+'педијатрија спец'!C16+'гин спец'!C12</f>
        <v>59340</v>
      </c>
      <c r="D15" s="363">
        <f>'интерна спец'!D13+'хирургија спец'!D13+'педијатрија спец'!D16+'гин спец'!D12</f>
        <v>28765</v>
      </c>
      <c r="E15" s="363">
        <f>'интерна спец'!E13+'хирургија спец'!E13+'педијатрија спец'!E16+'гин спец'!E12</f>
        <v>5793</v>
      </c>
      <c r="F15" s="363">
        <f>'интерна спец'!F13+'хирургија спец'!F13+'педијатрија спец'!F16+'гин спец'!F12</f>
        <v>81102</v>
      </c>
      <c r="G15" s="363">
        <f>'интерна спец'!G13+'хирургија спец'!G13+'педијатрија спец'!G16+'гин спец'!G12</f>
        <v>35926</v>
      </c>
      <c r="H15" s="363">
        <f>'интерна спец'!H13+'хирургија спец'!H13+'педијатрија спец'!H16+'гин спец'!H12</f>
        <v>0</v>
      </c>
      <c r="I15" s="364">
        <f t="shared" si="0"/>
        <v>14</v>
      </c>
      <c r="J15" s="365">
        <f t="shared" si="1"/>
        <v>60.54263565891473</v>
      </c>
      <c r="K15" s="365">
        <f t="shared" si="2"/>
        <v>0</v>
      </c>
      <c r="L15" s="361"/>
      <c r="M15" s="362">
        <v>22</v>
      </c>
    </row>
    <row r="16" spans="1:13" ht="22.5" customHeight="1">
      <c r="A16" s="9">
        <v>10</v>
      </c>
      <c r="B16" s="67" t="s">
        <v>531</v>
      </c>
      <c r="C16" s="160">
        <f>'психијатрија спец'!C13</f>
        <v>61751</v>
      </c>
      <c r="D16" s="160">
        <f>'психијатрија спец'!D13</f>
        <v>6663</v>
      </c>
      <c r="E16" s="160">
        <f>'психијатрија спец'!E13</f>
        <v>2024</v>
      </c>
      <c r="F16" s="160">
        <f>'психијатрија спец'!F13</f>
        <v>13888</v>
      </c>
      <c r="G16" s="160">
        <f>'психијатрија спец'!G13</f>
        <v>30888</v>
      </c>
      <c r="H16" s="160">
        <f>'психијатрија спец'!H13</f>
        <v>30888</v>
      </c>
      <c r="I16" s="364">
        <f t="shared" si="0"/>
        <v>6.861660079051384</v>
      </c>
      <c r="J16" s="365">
        <f t="shared" si="1"/>
        <v>50.020242587164574</v>
      </c>
      <c r="K16" s="365">
        <f t="shared" si="2"/>
        <v>100</v>
      </c>
      <c r="L16" s="366">
        <v>35</v>
      </c>
      <c r="M16" s="362">
        <v>22</v>
      </c>
    </row>
    <row r="17" spans="1:13" ht="18" customHeight="1">
      <c r="A17" s="9">
        <v>11</v>
      </c>
      <c r="B17" s="67" t="s">
        <v>532</v>
      </c>
      <c r="C17" s="240">
        <f>'интерна спец'!C14</f>
        <v>71580</v>
      </c>
      <c r="D17" s="240">
        <f>'интерна спец'!D14</f>
        <v>35259</v>
      </c>
      <c r="E17" s="240">
        <f>'интерна спец'!E14</f>
        <v>27058</v>
      </c>
      <c r="F17" s="240">
        <f>'интерна спец'!F14</f>
        <v>595276</v>
      </c>
      <c r="G17" s="240">
        <f>'интерна спец'!G14</f>
        <v>64585</v>
      </c>
      <c r="H17" s="240">
        <f>'интерна спец'!H14</f>
        <v>60518</v>
      </c>
      <c r="I17" s="364">
        <f t="shared" si="0"/>
        <v>22</v>
      </c>
      <c r="J17" s="365">
        <f t="shared" si="1"/>
        <v>90.22771723945236</v>
      </c>
      <c r="K17" s="365">
        <f t="shared" si="2"/>
        <v>93.70287218394364</v>
      </c>
      <c r="L17" s="361">
        <v>20</v>
      </c>
      <c r="M17" s="367">
        <v>22</v>
      </c>
    </row>
    <row r="18" spans="1:13" ht="27.75" customHeight="1">
      <c r="A18" s="9">
        <v>12</v>
      </c>
      <c r="B18" s="67" t="s">
        <v>553</v>
      </c>
      <c r="C18" s="160">
        <f>'хирургија спец'!C16</f>
        <v>104444</v>
      </c>
      <c r="D18" s="160">
        <f>'хирургија спец'!D16</f>
        <v>46670</v>
      </c>
      <c r="E18" s="160">
        <f>'хирургија спец'!E16</f>
        <v>35000</v>
      </c>
      <c r="F18" s="160">
        <f>'хирургија спец'!F16</f>
        <v>665000</v>
      </c>
      <c r="G18" s="160">
        <f>'хирургија спец'!G16</f>
        <v>92956</v>
      </c>
      <c r="H18" s="160">
        <f>'хирургија спец'!H16</f>
        <v>83556</v>
      </c>
      <c r="I18" s="364">
        <f t="shared" si="0"/>
        <v>19</v>
      </c>
      <c r="J18" s="365">
        <f t="shared" si="1"/>
        <v>89.00080425874152</v>
      </c>
      <c r="K18" s="365">
        <f t="shared" si="2"/>
        <v>89.88768879900168</v>
      </c>
      <c r="L18" s="361">
        <v>32</v>
      </c>
      <c r="M18" s="362">
        <v>22</v>
      </c>
    </row>
    <row r="19" spans="1:13" ht="20.25" customHeight="1">
      <c r="A19" s="9">
        <v>13</v>
      </c>
      <c r="B19" s="67" t="s">
        <v>534</v>
      </c>
      <c r="C19" s="220">
        <f>'педијатрија спец'!C15</f>
        <v>2430</v>
      </c>
      <c r="D19" s="220">
        <f>'педијатрија спец'!D15</f>
        <v>680</v>
      </c>
      <c r="E19" s="220">
        <f>'педијатрија спец'!E15</f>
        <v>634</v>
      </c>
      <c r="F19" s="220">
        <f>'педијатрија спец'!F15</f>
        <v>20400</v>
      </c>
      <c r="G19" s="220">
        <f>'педијатрија спец'!G15</f>
        <v>2321</v>
      </c>
      <c r="H19" s="220">
        <f>'педијатрија спец'!H15</f>
        <v>2321</v>
      </c>
      <c r="I19" s="364">
        <f t="shared" si="0"/>
        <v>32.17665615141956</v>
      </c>
      <c r="J19" s="365">
        <f t="shared" si="1"/>
        <v>95.51440329218107</v>
      </c>
      <c r="K19" s="365">
        <f t="shared" si="2"/>
        <v>100</v>
      </c>
      <c r="L19" s="361">
        <v>15</v>
      </c>
      <c r="M19" s="362">
        <v>22</v>
      </c>
    </row>
    <row r="20" spans="1:13" ht="30" customHeight="1">
      <c r="A20" s="9">
        <v>14</v>
      </c>
      <c r="B20" s="67" t="s">
        <v>552</v>
      </c>
      <c r="C20" s="361">
        <f>'интерна спец'!C15</f>
        <v>28716</v>
      </c>
      <c r="D20" s="361">
        <f>'интерна спец'!D15</f>
        <v>15327</v>
      </c>
      <c r="E20" s="361">
        <f>'интерна спец'!E15</f>
        <v>12438</v>
      </c>
      <c r="F20" s="361">
        <f>'интерна спец'!F15</f>
        <v>37314</v>
      </c>
      <c r="G20" s="361">
        <f>'интерна спец'!G15</f>
        <v>22954</v>
      </c>
      <c r="H20" s="361">
        <f>'интерна спец'!H15</f>
        <v>20635</v>
      </c>
      <c r="I20" s="364">
        <f t="shared" si="0"/>
        <v>3</v>
      </c>
      <c r="J20" s="365">
        <f t="shared" si="1"/>
        <v>79.93453127176487</v>
      </c>
      <c r="K20" s="365">
        <f t="shared" si="2"/>
        <v>89.89718567569922</v>
      </c>
      <c r="L20" s="361">
        <v>40</v>
      </c>
      <c r="M20" s="369">
        <v>22</v>
      </c>
    </row>
    <row r="21" spans="1:13" ht="25.5" customHeight="1">
      <c r="A21" s="9">
        <v>15</v>
      </c>
      <c r="B21" s="67" t="s">
        <v>545</v>
      </c>
      <c r="C21" s="370">
        <f>'психијатрија спец'!C12</f>
        <v>29332</v>
      </c>
      <c r="D21" s="370">
        <f>'психијатрија спец'!D12</f>
        <v>527</v>
      </c>
      <c r="E21" s="370">
        <f>'психијатрија спец'!E12</f>
        <v>0</v>
      </c>
      <c r="F21" s="370">
        <f>'психијатрија спец'!F12</f>
        <v>0</v>
      </c>
      <c r="G21" s="370">
        <f>'психијатрија спец'!G12</f>
        <v>27648</v>
      </c>
      <c r="H21" s="370">
        <f>'психијатрија спец'!H12</f>
        <v>27578</v>
      </c>
      <c r="I21" s="364"/>
      <c r="J21" s="365">
        <f t="shared" si="1"/>
        <v>94.25882994681577</v>
      </c>
      <c r="K21" s="365">
        <f t="shared" si="2"/>
        <v>99.74681712962963</v>
      </c>
      <c r="L21" s="361">
        <v>40</v>
      </c>
      <c r="M21" s="362">
        <v>22</v>
      </c>
    </row>
    <row r="22" spans="1:13" ht="18" customHeight="1">
      <c r="A22" s="9">
        <v>16</v>
      </c>
      <c r="B22" s="67" t="s">
        <v>535</v>
      </c>
      <c r="C22" s="160">
        <f>'интерна спец'!C16</f>
        <v>24662</v>
      </c>
      <c r="D22" s="160">
        <f>'интерна спец'!D16</f>
        <v>13638</v>
      </c>
      <c r="E22" s="160">
        <f>'интерна спец'!E16</f>
        <v>9031</v>
      </c>
      <c r="F22" s="160">
        <f>'интерна спец'!F16</f>
        <v>106565</v>
      </c>
      <c r="G22" s="160">
        <f>'интерна спец'!G16</f>
        <v>9864</v>
      </c>
      <c r="H22" s="160">
        <f>'интерна спец'!H16</f>
        <v>9272</v>
      </c>
      <c r="I22" s="364">
        <f t="shared" si="0"/>
        <v>11.799911416232975</v>
      </c>
      <c r="J22" s="365">
        <f t="shared" si="1"/>
        <v>39.99675614305409</v>
      </c>
      <c r="K22" s="365">
        <f t="shared" si="2"/>
        <v>93.99837793998378</v>
      </c>
      <c r="L22" s="361">
        <v>40</v>
      </c>
      <c r="M22" s="362">
        <v>22</v>
      </c>
    </row>
    <row r="23" spans="1:17" ht="34.5" customHeight="1">
      <c r="A23" s="9">
        <v>17</v>
      </c>
      <c r="B23" s="67" t="s">
        <v>61</v>
      </c>
      <c r="C23" s="368">
        <f>'интерна спец'!C17</f>
        <v>20278</v>
      </c>
      <c r="D23" s="368">
        <f>'интерна спец'!D17</f>
        <v>11936</v>
      </c>
      <c r="E23" s="368">
        <f>'интерна спец'!E17</f>
        <v>11936</v>
      </c>
      <c r="F23" s="368">
        <f>'интерна спец'!F17</f>
        <v>141946</v>
      </c>
      <c r="G23" s="368">
        <f>'интерна спец'!G17</f>
        <v>20278</v>
      </c>
      <c r="H23" s="368">
        <f>'интерна спец'!H17</f>
        <v>20278</v>
      </c>
      <c r="I23" s="364">
        <f t="shared" si="0"/>
        <v>11.89225871313673</v>
      </c>
      <c r="J23" s="365">
        <f t="shared" si="1"/>
        <v>100</v>
      </c>
      <c r="K23" s="365">
        <f t="shared" si="2"/>
        <v>100</v>
      </c>
      <c r="L23" s="361">
        <v>40</v>
      </c>
      <c r="M23" s="362">
        <v>22</v>
      </c>
      <c r="Q23" s="132"/>
    </row>
    <row r="24" spans="1:13" ht="33.75" customHeight="1">
      <c r="A24" s="9">
        <v>18</v>
      </c>
      <c r="B24" s="67" t="s">
        <v>90</v>
      </c>
      <c r="C24" s="361">
        <f>'педијатрија спец'!C13</f>
        <v>11415</v>
      </c>
      <c r="D24" s="361">
        <f>'педијатрија спец'!D13</f>
        <v>3046</v>
      </c>
      <c r="E24" s="361">
        <f>'педијатрија спец'!E13</f>
        <v>1951</v>
      </c>
      <c r="F24" s="361">
        <f>'педијатрија спец'!F13</f>
        <v>39020</v>
      </c>
      <c r="G24" s="361">
        <f>'педијатрија спец'!G13</f>
        <v>11000</v>
      </c>
      <c r="H24" s="361">
        <f>'педијатрија спец'!H13</f>
        <v>0</v>
      </c>
      <c r="I24" s="364">
        <f t="shared" si="0"/>
        <v>20</v>
      </c>
      <c r="J24" s="365">
        <f t="shared" si="1"/>
        <v>96.36443276390713</v>
      </c>
      <c r="K24" s="365">
        <f t="shared" si="2"/>
        <v>0</v>
      </c>
      <c r="L24" s="361">
        <v>40</v>
      </c>
      <c r="M24" s="362">
        <v>22</v>
      </c>
    </row>
    <row r="25" spans="1:13" ht="30" customHeight="1">
      <c r="A25" s="9">
        <v>19</v>
      </c>
      <c r="B25" s="67" t="s">
        <v>59</v>
      </c>
      <c r="C25" s="368">
        <f>'интерна спец'!C18</f>
        <v>2342</v>
      </c>
      <c r="D25" s="368">
        <f>'интерна спец'!D18</f>
        <v>1382</v>
      </c>
      <c r="E25" s="368">
        <f>'интерна спец'!E18</f>
        <v>0</v>
      </c>
      <c r="F25" s="368">
        <f>'интерна спец'!F18</f>
        <v>0</v>
      </c>
      <c r="G25" s="368">
        <f>'интерна спец'!G18</f>
        <v>0</v>
      </c>
      <c r="H25" s="368">
        <f>'интерна спец'!H18</f>
        <v>0</v>
      </c>
      <c r="I25" s="364"/>
      <c r="J25" s="365">
        <f t="shared" si="1"/>
        <v>0</v>
      </c>
      <c r="K25" s="365"/>
      <c r="L25" s="361"/>
      <c r="M25" s="362">
        <v>22</v>
      </c>
    </row>
    <row r="26" spans="1:13" ht="43.5" customHeight="1">
      <c r="A26" s="9">
        <v>20</v>
      </c>
      <c r="B26" s="67" t="s">
        <v>270</v>
      </c>
      <c r="C26" s="160">
        <f>'педијатрија спец'!C14+'психијатрија спец'!C14</f>
        <v>7328</v>
      </c>
      <c r="D26" s="160">
        <f>'педијатрија спец'!D14+'психијатрија спец'!D14</f>
        <v>5181</v>
      </c>
      <c r="E26" s="160">
        <f>'педијатрија спец'!E14+'психијатрија спец'!E14</f>
        <v>1786</v>
      </c>
      <c r="F26" s="160">
        <f>'педијатрија спец'!F14+'психијатрија спец'!F14</f>
        <v>34170</v>
      </c>
      <c r="G26" s="160">
        <f>'педијатрија спец'!G14+'психијатрија спец'!G14</f>
        <v>1786</v>
      </c>
      <c r="H26" s="160">
        <f>'педијатрија спец'!H14+'психијатрија спец'!H14</f>
        <v>1786</v>
      </c>
      <c r="I26" s="364">
        <f t="shared" si="0"/>
        <v>19.132138857782756</v>
      </c>
      <c r="J26" s="365">
        <f t="shared" si="1"/>
        <v>24.37227074235808</v>
      </c>
      <c r="K26" s="365">
        <f t="shared" si="2"/>
        <v>100</v>
      </c>
      <c r="L26" s="361">
        <v>40</v>
      </c>
      <c r="M26" s="362">
        <v>20</v>
      </c>
    </row>
    <row r="27" spans="1:13" ht="32.25" customHeight="1">
      <c r="A27" s="9">
        <v>21</v>
      </c>
      <c r="B27" s="90" t="s">
        <v>551</v>
      </c>
      <c r="C27" s="370">
        <f>'интерна спец'!C19</f>
        <v>14770</v>
      </c>
      <c r="D27" s="370">
        <f>'интерна спец'!D19</f>
        <v>7051</v>
      </c>
      <c r="E27" s="370">
        <f>'интерна спец'!E19</f>
        <v>4910</v>
      </c>
      <c r="F27" s="370">
        <f>'интерна спец'!F19</f>
        <v>23556</v>
      </c>
      <c r="G27" s="370">
        <f>'интерна спец'!G19</f>
        <v>11529</v>
      </c>
      <c r="H27" s="370">
        <f>'интерна спец'!H19</f>
        <v>6721</v>
      </c>
      <c r="I27" s="364">
        <f t="shared" si="0"/>
        <v>4.797556008146639</v>
      </c>
      <c r="J27" s="365">
        <f t="shared" si="1"/>
        <v>78.05687203791469</v>
      </c>
      <c r="K27" s="365">
        <f t="shared" si="2"/>
        <v>58.296469771879615</v>
      </c>
      <c r="L27" s="361">
        <v>35</v>
      </c>
      <c r="M27" s="369">
        <v>22</v>
      </c>
    </row>
    <row r="28" spans="1:13" ht="27.75" customHeight="1">
      <c r="A28" s="9">
        <v>22</v>
      </c>
      <c r="B28" s="68" t="s">
        <v>529</v>
      </c>
      <c r="C28" s="219">
        <f>'гин спец'!C13</f>
        <v>125079</v>
      </c>
      <c r="D28" s="219">
        <f>'гин спец'!D13</f>
        <v>94738</v>
      </c>
      <c r="E28" s="219">
        <f>'гин спец'!E13</f>
        <v>0</v>
      </c>
      <c r="F28" s="219">
        <f>'гин спец'!F13</f>
        <v>0</v>
      </c>
      <c r="G28" s="219">
        <f>'гин спец'!G13</f>
        <v>0</v>
      </c>
      <c r="H28" s="219">
        <f>'гин спец'!H13</f>
        <v>0</v>
      </c>
      <c r="I28" s="364"/>
      <c r="J28" s="365">
        <f t="shared" si="1"/>
        <v>0</v>
      </c>
      <c r="K28" s="365"/>
      <c r="L28" s="361"/>
      <c r="M28" s="362"/>
    </row>
    <row r="29" spans="1:13" ht="33" customHeight="1">
      <c r="A29" s="9">
        <v>23</v>
      </c>
      <c r="B29" s="67" t="s">
        <v>438</v>
      </c>
      <c r="C29" s="370">
        <f>'психијатрија спец'!C11</f>
        <v>30939</v>
      </c>
      <c r="D29" s="370">
        <f>'психијатрија спец'!D11</f>
        <v>30939</v>
      </c>
      <c r="E29" s="370">
        <f>'психијатрија спец'!E11</f>
        <v>0</v>
      </c>
      <c r="F29" s="370">
        <f>'психијатрија спец'!F11</f>
        <v>0</v>
      </c>
      <c r="G29" s="370">
        <f>'психијатрија спец'!G11</f>
        <v>0</v>
      </c>
      <c r="H29" s="370">
        <f>'психијатрија спец'!H11</f>
        <v>0</v>
      </c>
      <c r="I29" s="364"/>
      <c r="J29" s="365">
        <f t="shared" si="1"/>
        <v>0</v>
      </c>
      <c r="K29" s="365"/>
      <c r="L29" s="361">
        <v>36</v>
      </c>
      <c r="M29" s="362"/>
    </row>
    <row r="30" spans="1:13" ht="33" customHeight="1">
      <c r="A30" s="9">
        <v>24</v>
      </c>
      <c r="B30" s="67" t="s">
        <v>170</v>
      </c>
      <c r="C30" s="160">
        <f>'педијатрија спец'!C12</f>
        <v>20744</v>
      </c>
      <c r="D30" s="160">
        <f>'педијатрија спец'!D12</f>
        <v>4149</v>
      </c>
      <c r="E30" s="160">
        <f>'педијатрија спец'!E12</f>
        <v>0</v>
      </c>
      <c r="F30" s="160">
        <f>'педијатрија спец'!F12</f>
        <v>0</v>
      </c>
      <c r="G30" s="160">
        <f>'педијатрија спец'!G12</f>
        <v>0</v>
      </c>
      <c r="H30" s="160">
        <f>'педијатрија спец'!H12</f>
        <v>0</v>
      </c>
      <c r="I30" s="364"/>
      <c r="J30" s="365">
        <f t="shared" si="1"/>
        <v>0</v>
      </c>
      <c r="K30" s="365"/>
      <c r="L30" s="361"/>
      <c r="M30" s="362"/>
    </row>
    <row r="31" spans="1:13" ht="31.5" customHeight="1" thickBot="1">
      <c r="A31" s="58">
        <v>25</v>
      </c>
      <c r="B31" s="14" t="s">
        <v>562</v>
      </c>
      <c r="C31" s="373">
        <f>'интерна спец'!C20</f>
        <v>7811</v>
      </c>
      <c r="D31" s="373">
        <f>'интерна спец'!D20</f>
        <v>5315</v>
      </c>
      <c r="E31" s="373">
        <f>'интерна спец'!E20</f>
        <v>5315</v>
      </c>
      <c r="F31" s="373">
        <f>'интерна спец'!F20</f>
        <v>39331</v>
      </c>
      <c r="G31" s="373">
        <f>'интерна спец'!G20</f>
        <v>7811</v>
      </c>
      <c r="H31" s="373">
        <f>'интерна спец'!H20</f>
        <v>7811</v>
      </c>
      <c r="I31" s="375">
        <f t="shared" si="0"/>
        <v>7.4</v>
      </c>
      <c r="J31" s="376">
        <f t="shared" si="1"/>
        <v>100</v>
      </c>
      <c r="K31" s="377">
        <f t="shared" si="2"/>
        <v>100</v>
      </c>
      <c r="L31" s="372"/>
      <c r="M31" s="378">
        <v>22</v>
      </c>
    </row>
    <row r="32" spans="1:14" s="11" customFormat="1" ht="18" customHeight="1" thickBot="1" thickTop="1">
      <c r="A32" s="736" t="s">
        <v>525</v>
      </c>
      <c r="B32" s="747"/>
      <c r="C32" s="379">
        <f aca="true" t="shared" si="3" ref="C32:H32">SUM(C7:C31)</f>
        <v>2988389</v>
      </c>
      <c r="D32" s="379">
        <f t="shared" si="3"/>
        <v>1526598</v>
      </c>
      <c r="E32" s="380">
        <f t="shared" si="3"/>
        <v>346889</v>
      </c>
      <c r="F32" s="380">
        <f t="shared" si="3"/>
        <v>6188693</v>
      </c>
      <c r="G32" s="380">
        <f t="shared" si="3"/>
        <v>1472991</v>
      </c>
      <c r="H32" s="379">
        <f t="shared" si="3"/>
        <v>1016330</v>
      </c>
      <c r="I32" s="381">
        <f t="shared" si="0"/>
        <v>17.840557065804912</v>
      </c>
      <c r="J32" s="381">
        <f t="shared" si="1"/>
        <v>49.290470551189955</v>
      </c>
      <c r="K32" s="381">
        <f t="shared" si="2"/>
        <v>68.99770602807484</v>
      </c>
      <c r="L32" s="382"/>
      <c r="M32" s="383"/>
      <c r="N32" s="52"/>
    </row>
    <row r="33" spans="1:13" s="11" customFormat="1" ht="30.75" customHeight="1">
      <c r="A33" s="844" t="s">
        <v>479</v>
      </c>
      <c r="B33" s="845"/>
      <c r="C33" s="845"/>
      <c r="D33" s="845"/>
      <c r="E33" s="845"/>
      <c r="F33" s="845"/>
      <c r="G33" s="845"/>
      <c r="H33" s="845"/>
      <c r="I33" s="845"/>
      <c r="J33" s="845"/>
      <c r="K33" s="845"/>
      <c r="L33" s="845"/>
      <c r="M33" s="845"/>
    </row>
    <row r="34" spans="1:13" ht="17.25" customHeight="1">
      <c r="A34" s="754" t="s">
        <v>340</v>
      </c>
      <c r="B34" s="754"/>
      <c r="C34" s="754"/>
      <c r="D34" s="754"/>
      <c r="E34" s="754"/>
      <c r="F34" s="754"/>
      <c r="G34" s="754"/>
      <c r="H34" s="754"/>
      <c r="I34" s="754"/>
      <c r="J34" s="754"/>
      <c r="K34" s="754"/>
      <c r="L34" s="754"/>
      <c r="M34" s="754"/>
    </row>
  </sheetData>
  <sheetProtection/>
  <mergeCells count="19">
    <mergeCell ref="I4:I5"/>
    <mergeCell ref="J4:J5"/>
    <mergeCell ref="L4:L5"/>
    <mergeCell ref="M4:M5"/>
    <mergeCell ref="K4:K5"/>
    <mergeCell ref="A32:B32"/>
    <mergeCell ref="C4:C5"/>
    <mergeCell ref="G4:G5"/>
    <mergeCell ref="H4:H5"/>
    <mergeCell ref="A33:M33"/>
    <mergeCell ref="A34:M34"/>
    <mergeCell ref="L3:M3"/>
    <mergeCell ref="A1:M1"/>
    <mergeCell ref="A4:A5"/>
    <mergeCell ref="B4:B5"/>
    <mergeCell ref="D4:D5"/>
    <mergeCell ref="E4:E5"/>
    <mergeCell ref="F4:F5"/>
    <mergeCell ref="A2:M2"/>
  </mergeCells>
  <printOptions horizontalCentered="1" verticalCentered="1"/>
  <pageMargins left="0.35433070866141736" right="0" top="0" bottom="0" header="0" footer="0"/>
  <pageSetup horizontalDpi="600" verticalDpi="600" orientation="portrait" paperSize="9" scale="9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.140625" style="6" customWidth="1"/>
    <col min="2" max="2" width="29.140625" style="6" customWidth="1"/>
    <col min="3" max="3" width="7.7109375" style="6" customWidth="1"/>
    <col min="4" max="4" width="8.28125" style="6" customWidth="1"/>
    <col min="5" max="5" width="8.8515625" style="6" customWidth="1"/>
    <col min="6" max="6" width="8.57421875" style="6" customWidth="1"/>
    <col min="7" max="7" width="9.421875" style="6" customWidth="1"/>
    <col min="8" max="8" width="11.421875" style="6" customWidth="1"/>
    <col min="9" max="9" width="8.8515625" style="6" customWidth="1"/>
    <col min="10" max="10" width="8.7109375" style="6" customWidth="1"/>
    <col min="11" max="11" width="11.7109375" style="6" customWidth="1"/>
    <col min="12" max="12" width="7.140625" style="6" customWidth="1"/>
    <col min="13" max="13" width="10.28125" style="6" customWidth="1"/>
    <col min="14" max="16384" width="9.140625" style="6" customWidth="1"/>
  </cols>
  <sheetData>
    <row r="1" spans="1:13" s="5" customFormat="1" ht="30" customHeight="1">
      <c r="A1" s="703" t="s">
        <v>595</v>
      </c>
      <c r="B1" s="729"/>
      <c r="C1" s="729"/>
      <c r="D1" s="729"/>
      <c r="E1" s="729"/>
      <c r="F1" s="729"/>
      <c r="G1" s="729"/>
      <c r="H1" s="729"/>
      <c r="I1" s="729"/>
      <c r="J1" s="866"/>
      <c r="K1" s="866"/>
      <c r="L1" s="866"/>
      <c r="M1" s="866"/>
    </row>
    <row r="2" spans="1:13" s="5" customFormat="1" ht="13.5" customHeight="1">
      <c r="A2" s="728" t="s">
        <v>482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</row>
    <row r="3" spans="1:13" ht="9.75" customHeight="1" thickBot="1">
      <c r="A3" s="3"/>
      <c r="B3" s="2"/>
      <c r="C3" s="2"/>
      <c r="D3" s="2"/>
      <c r="E3" s="2"/>
      <c r="F3" s="2"/>
      <c r="G3" s="2"/>
      <c r="H3" s="2"/>
      <c r="I3" s="4"/>
      <c r="L3" s="846" t="s">
        <v>85</v>
      </c>
      <c r="M3" s="847"/>
    </row>
    <row r="4" spans="1:13" ht="49.5" customHeight="1">
      <c r="A4" s="864" t="s">
        <v>56</v>
      </c>
      <c r="B4" s="852" t="s">
        <v>58</v>
      </c>
      <c r="C4" s="854" t="s">
        <v>192</v>
      </c>
      <c r="D4" s="854" t="s">
        <v>19</v>
      </c>
      <c r="E4" s="856" t="s">
        <v>193</v>
      </c>
      <c r="F4" s="856" t="s">
        <v>23</v>
      </c>
      <c r="G4" s="854" t="s">
        <v>194</v>
      </c>
      <c r="H4" s="856" t="s">
        <v>195</v>
      </c>
      <c r="I4" s="856" t="s">
        <v>20</v>
      </c>
      <c r="J4" s="856" t="s">
        <v>196</v>
      </c>
      <c r="K4" s="856" t="s">
        <v>197</v>
      </c>
      <c r="L4" s="856" t="s">
        <v>21</v>
      </c>
      <c r="M4" s="858" t="s">
        <v>22</v>
      </c>
    </row>
    <row r="5" spans="1:13" ht="43.5" customHeight="1" thickBot="1">
      <c r="A5" s="865"/>
      <c r="B5" s="853"/>
      <c r="C5" s="860"/>
      <c r="D5" s="855"/>
      <c r="E5" s="857"/>
      <c r="F5" s="857"/>
      <c r="G5" s="860"/>
      <c r="H5" s="861"/>
      <c r="I5" s="857"/>
      <c r="J5" s="857"/>
      <c r="K5" s="668"/>
      <c r="L5" s="857"/>
      <c r="M5" s="859"/>
    </row>
    <row r="6" spans="1:13" s="35" customFormat="1" ht="9.75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31">
        <v>12</v>
      </c>
    </row>
    <row r="7" spans="1:13" ht="20.25" customHeight="1" thickTop="1">
      <c r="A7" s="8">
        <v>1</v>
      </c>
      <c r="B7" s="14" t="s">
        <v>554</v>
      </c>
      <c r="C7" s="219">
        <v>515653</v>
      </c>
      <c r="D7" s="220">
        <v>240747</v>
      </c>
      <c r="E7" s="219">
        <v>33967</v>
      </c>
      <c r="F7" s="221">
        <v>1113075</v>
      </c>
      <c r="G7" s="629">
        <v>307225</v>
      </c>
      <c r="H7" s="219">
        <v>178070</v>
      </c>
      <c r="I7" s="84">
        <f aca="true" t="shared" si="0" ref="I7:I21">F7/E7</f>
        <v>32.76930550239939</v>
      </c>
      <c r="J7" s="84">
        <f>G7/C7*100</f>
        <v>59.57979493962024</v>
      </c>
      <c r="K7" s="85">
        <f aca="true" t="shared" si="1" ref="K7:K21">H7/G7*100</f>
        <v>57.96077793148344</v>
      </c>
      <c r="L7" s="165">
        <v>20</v>
      </c>
      <c r="M7" s="166">
        <v>22</v>
      </c>
    </row>
    <row r="8" spans="1:13" ht="20.25" customHeight="1">
      <c r="A8" s="9">
        <v>2</v>
      </c>
      <c r="B8" s="67" t="s">
        <v>555</v>
      </c>
      <c r="C8" s="160">
        <v>45717</v>
      </c>
      <c r="D8" s="161">
        <v>27592</v>
      </c>
      <c r="E8" s="160">
        <v>18630</v>
      </c>
      <c r="F8" s="160">
        <v>416684</v>
      </c>
      <c r="G8" s="160">
        <v>36482</v>
      </c>
      <c r="H8" s="160">
        <v>36088</v>
      </c>
      <c r="I8" s="167">
        <f t="shared" si="0"/>
        <v>22.366290928609768</v>
      </c>
      <c r="J8" s="85">
        <f aca="true" t="shared" si="2" ref="J8:J21">G8/C8*100</f>
        <v>79.79963689655926</v>
      </c>
      <c r="K8" s="85">
        <f t="shared" si="1"/>
        <v>98.92001535003564</v>
      </c>
      <c r="L8" s="160">
        <v>40</v>
      </c>
      <c r="M8" s="168">
        <v>22</v>
      </c>
    </row>
    <row r="9" spans="1:13" ht="20.25" customHeight="1">
      <c r="A9" s="9">
        <v>3</v>
      </c>
      <c r="B9" s="68" t="s">
        <v>526</v>
      </c>
      <c r="C9" s="160">
        <v>92747</v>
      </c>
      <c r="D9" s="161">
        <v>42778</v>
      </c>
      <c r="E9" s="160">
        <v>17151</v>
      </c>
      <c r="F9" s="160">
        <v>169264</v>
      </c>
      <c r="G9" s="160">
        <v>61498</v>
      </c>
      <c r="H9" s="160">
        <v>59898</v>
      </c>
      <c r="I9" s="167">
        <f t="shared" si="0"/>
        <v>9.8690455367034</v>
      </c>
      <c r="J9" s="85">
        <f t="shared" si="2"/>
        <v>66.30726600321304</v>
      </c>
      <c r="K9" s="85">
        <f t="shared" si="1"/>
        <v>97.39828937526424</v>
      </c>
      <c r="L9" s="160">
        <v>40</v>
      </c>
      <c r="M9" s="168">
        <v>22</v>
      </c>
    </row>
    <row r="10" spans="1:13" ht="20.25" customHeight="1">
      <c r="A10" s="9">
        <v>4</v>
      </c>
      <c r="B10" s="68" t="s">
        <v>527</v>
      </c>
      <c r="C10" s="160">
        <v>109186</v>
      </c>
      <c r="D10" s="160">
        <v>66282</v>
      </c>
      <c r="E10" s="160">
        <v>38652</v>
      </c>
      <c r="F10" s="160">
        <v>1057988</v>
      </c>
      <c r="G10" s="160">
        <v>86956</v>
      </c>
      <c r="H10" s="160">
        <v>75709</v>
      </c>
      <c r="I10" s="167">
        <f t="shared" si="0"/>
        <v>27.372141156990583</v>
      </c>
      <c r="J10" s="85">
        <f t="shared" si="2"/>
        <v>79.64024691810306</v>
      </c>
      <c r="K10" s="85">
        <f t="shared" si="1"/>
        <v>87.06587239523436</v>
      </c>
      <c r="L10" s="160">
        <v>40</v>
      </c>
      <c r="M10" s="168">
        <v>22</v>
      </c>
    </row>
    <row r="11" spans="1:13" ht="20.25" customHeight="1">
      <c r="A11" s="9">
        <v>5</v>
      </c>
      <c r="B11" s="67" t="s">
        <v>528</v>
      </c>
      <c r="C11" s="160">
        <v>136425</v>
      </c>
      <c r="D11" s="169">
        <v>48409</v>
      </c>
      <c r="E11" s="170">
        <v>23053</v>
      </c>
      <c r="F11" s="160">
        <v>92397</v>
      </c>
      <c r="G11" s="160">
        <v>84232</v>
      </c>
      <c r="H11" s="170">
        <v>21585</v>
      </c>
      <c r="I11" s="167">
        <f t="shared" si="0"/>
        <v>4.008024985902051</v>
      </c>
      <c r="J11" s="85">
        <f t="shared" si="2"/>
        <v>61.74234927615906</v>
      </c>
      <c r="K11" s="85">
        <f t="shared" si="1"/>
        <v>25.625652958495582</v>
      </c>
      <c r="L11" s="160">
        <v>20</v>
      </c>
      <c r="M11" s="168">
        <v>20</v>
      </c>
    </row>
    <row r="12" spans="1:13" ht="24.75" customHeight="1">
      <c r="A12" s="9">
        <v>6</v>
      </c>
      <c r="B12" s="67" t="s">
        <v>539</v>
      </c>
      <c r="C12" s="160">
        <v>46457</v>
      </c>
      <c r="D12" s="161">
        <v>16363</v>
      </c>
      <c r="E12" s="160">
        <v>6685</v>
      </c>
      <c r="F12" s="160">
        <v>147994</v>
      </c>
      <c r="G12" s="160">
        <v>22695</v>
      </c>
      <c r="H12" s="160">
        <v>21418</v>
      </c>
      <c r="I12" s="167">
        <f t="shared" si="0"/>
        <v>22.138219895287957</v>
      </c>
      <c r="J12" s="85">
        <f t="shared" si="2"/>
        <v>48.85162623501302</v>
      </c>
      <c r="K12" s="85">
        <f t="shared" si="1"/>
        <v>94.37320995814056</v>
      </c>
      <c r="L12" s="160">
        <v>40</v>
      </c>
      <c r="M12" s="168">
        <v>22</v>
      </c>
    </row>
    <row r="13" spans="1:13" ht="24.75" customHeight="1">
      <c r="A13" s="9">
        <v>7</v>
      </c>
      <c r="B13" s="67" t="s">
        <v>307</v>
      </c>
      <c r="C13" s="171">
        <v>21363</v>
      </c>
      <c r="D13" s="172">
        <v>7975</v>
      </c>
      <c r="E13" s="171">
        <v>0</v>
      </c>
      <c r="F13" s="160">
        <v>0</v>
      </c>
      <c r="G13" s="160">
        <v>13388</v>
      </c>
      <c r="H13" s="160">
        <v>0</v>
      </c>
      <c r="I13" s="167"/>
      <c r="J13" s="85">
        <f t="shared" si="2"/>
        <v>62.66910078172542</v>
      </c>
      <c r="K13" s="85">
        <f t="shared" si="1"/>
        <v>0</v>
      </c>
      <c r="L13" s="160">
        <v>35</v>
      </c>
      <c r="M13" s="168">
        <v>22</v>
      </c>
    </row>
    <row r="14" spans="1:13" ht="24.75" customHeight="1">
      <c r="A14" s="9">
        <v>8</v>
      </c>
      <c r="B14" s="67" t="s">
        <v>532</v>
      </c>
      <c r="C14" s="240">
        <v>71580</v>
      </c>
      <c r="D14" s="244">
        <v>35259</v>
      </c>
      <c r="E14" s="240">
        <v>27058</v>
      </c>
      <c r="F14" s="244">
        <v>595276</v>
      </c>
      <c r="G14" s="244">
        <v>64585</v>
      </c>
      <c r="H14" s="244">
        <v>60518</v>
      </c>
      <c r="I14" s="167">
        <f t="shared" si="0"/>
        <v>22</v>
      </c>
      <c r="J14" s="85">
        <f t="shared" si="2"/>
        <v>90.22771723945236</v>
      </c>
      <c r="K14" s="85">
        <f t="shared" si="1"/>
        <v>93.70287218394364</v>
      </c>
      <c r="L14" s="160">
        <v>40</v>
      </c>
      <c r="M14" s="168">
        <v>22</v>
      </c>
    </row>
    <row r="15" spans="1:13" ht="24.75" customHeight="1">
      <c r="A15" s="9">
        <v>9</v>
      </c>
      <c r="B15" s="67" t="s">
        <v>552</v>
      </c>
      <c r="C15" s="240">
        <v>28716</v>
      </c>
      <c r="D15" s="361">
        <v>15327</v>
      </c>
      <c r="E15" s="361">
        <v>12438</v>
      </c>
      <c r="F15" s="361">
        <v>37314</v>
      </c>
      <c r="G15" s="361">
        <v>22954</v>
      </c>
      <c r="H15" s="361">
        <v>20635</v>
      </c>
      <c r="I15" s="167">
        <f t="shared" si="0"/>
        <v>3</v>
      </c>
      <c r="J15" s="85">
        <f t="shared" si="2"/>
        <v>79.93453127176487</v>
      </c>
      <c r="K15" s="85">
        <f t="shared" si="1"/>
        <v>89.89718567569922</v>
      </c>
      <c r="L15" s="160">
        <v>40</v>
      </c>
      <c r="M15" s="168">
        <v>22</v>
      </c>
    </row>
    <row r="16" spans="1:13" ht="24.75" customHeight="1">
      <c r="A16" s="9">
        <v>10</v>
      </c>
      <c r="B16" s="67" t="s">
        <v>535</v>
      </c>
      <c r="C16" s="160">
        <v>24662</v>
      </c>
      <c r="D16" s="161">
        <v>13638</v>
      </c>
      <c r="E16" s="160">
        <v>9031</v>
      </c>
      <c r="F16" s="160">
        <v>106565</v>
      </c>
      <c r="G16" s="160">
        <v>9864</v>
      </c>
      <c r="H16" s="160">
        <v>9272</v>
      </c>
      <c r="I16" s="167">
        <f t="shared" si="0"/>
        <v>11.799911416232975</v>
      </c>
      <c r="J16" s="85">
        <f t="shared" si="2"/>
        <v>39.99675614305409</v>
      </c>
      <c r="K16" s="85">
        <f t="shared" si="1"/>
        <v>93.99837793998378</v>
      </c>
      <c r="L16" s="160">
        <v>40</v>
      </c>
      <c r="M16" s="168">
        <v>22</v>
      </c>
    </row>
    <row r="17" spans="1:13" ht="24.75" customHeight="1">
      <c r="A17" s="9">
        <v>11</v>
      </c>
      <c r="B17" s="67" t="s">
        <v>550</v>
      </c>
      <c r="C17" s="368">
        <v>20278</v>
      </c>
      <c r="D17" s="366">
        <v>11936</v>
      </c>
      <c r="E17" s="368">
        <v>11936</v>
      </c>
      <c r="F17" s="366">
        <v>141946</v>
      </c>
      <c r="G17" s="366">
        <v>20278</v>
      </c>
      <c r="H17" s="366">
        <v>20278</v>
      </c>
      <c r="I17" s="167">
        <f t="shared" si="0"/>
        <v>11.89225871313673</v>
      </c>
      <c r="J17" s="85">
        <f t="shared" si="2"/>
        <v>100</v>
      </c>
      <c r="K17" s="85">
        <f t="shared" si="1"/>
        <v>100</v>
      </c>
      <c r="L17" s="160">
        <v>40</v>
      </c>
      <c r="M17" s="168">
        <v>22</v>
      </c>
    </row>
    <row r="18" spans="1:13" ht="30" customHeight="1">
      <c r="A18" s="9">
        <v>12</v>
      </c>
      <c r="B18" s="67" t="s">
        <v>547</v>
      </c>
      <c r="C18" s="368">
        <v>2342</v>
      </c>
      <c r="D18" s="366">
        <v>1382</v>
      </c>
      <c r="E18" s="368">
        <v>0</v>
      </c>
      <c r="F18" s="366">
        <v>0</v>
      </c>
      <c r="G18" s="366">
        <v>0</v>
      </c>
      <c r="H18" s="366">
        <v>0</v>
      </c>
      <c r="I18" s="167"/>
      <c r="J18" s="85">
        <f t="shared" si="2"/>
        <v>0</v>
      </c>
      <c r="K18" s="85"/>
      <c r="L18" s="160">
        <v>0</v>
      </c>
      <c r="M18" s="168">
        <v>22</v>
      </c>
    </row>
    <row r="19" spans="1:13" ht="24.75" customHeight="1">
      <c r="A19" s="10">
        <v>13</v>
      </c>
      <c r="B19" s="90" t="s">
        <v>551</v>
      </c>
      <c r="C19" s="370">
        <v>14770</v>
      </c>
      <c r="D19" s="371">
        <v>7051</v>
      </c>
      <c r="E19" s="370">
        <v>4910</v>
      </c>
      <c r="F19" s="370">
        <v>23556</v>
      </c>
      <c r="G19" s="372">
        <v>11529</v>
      </c>
      <c r="H19" s="370">
        <v>6721</v>
      </c>
      <c r="I19" s="167">
        <f t="shared" si="0"/>
        <v>4.797556008146639</v>
      </c>
      <c r="J19" s="85">
        <f t="shared" si="2"/>
        <v>78.05687203791469</v>
      </c>
      <c r="K19" s="85">
        <f t="shared" si="1"/>
        <v>58.296469771879615</v>
      </c>
      <c r="L19" s="160">
        <v>35</v>
      </c>
      <c r="M19" s="168">
        <v>22</v>
      </c>
    </row>
    <row r="20" spans="1:13" ht="36.75" customHeight="1" thickBot="1">
      <c r="A20" s="32">
        <v>14</v>
      </c>
      <c r="B20" s="209" t="s">
        <v>306</v>
      </c>
      <c r="C20" s="373">
        <v>7811</v>
      </c>
      <c r="D20" s="374">
        <v>5315</v>
      </c>
      <c r="E20" s="373">
        <v>5315</v>
      </c>
      <c r="F20" s="373">
        <v>39331</v>
      </c>
      <c r="G20" s="373">
        <v>7811</v>
      </c>
      <c r="H20" s="373">
        <v>7811</v>
      </c>
      <c r="I20" s="174">
        <f t="shared" si="0"/>
        <v>7.4</v>
      </c>
      <c r="J20" s="86">
        <f t="shared" si="2"/>
        <v>100</v>
      </c>
      <c r="K20" s="85">
        <f t="shared" si="1"/>
        <v>100</v>
      </c>
      <c r="L20" s="171">
        <v>0</v>
      </c>
      <c r="M20" s="175">
        <v>22</v>
      </c>
    </row>
    <row r="21" spans="1:13" ht="21" customHeight="1" thickBot="1" thickTop="1">
      <c r="A21" s="736" t="s">
        <v>525</v>
      </c>
      <c r="B21" s="747"/>
      <c r="C21" s="81">
        <f aca="true" t="shared" si="3" ref="C21:H21">SUM(C7:C20)</f>
        <v>1137707</v>
      </c>
      <c r="D21" s="81">
        <f t="shared" si="3"/>
        <v>540054</v>
      </c>
      <c r="E21" s="81">
        <f t="shared" si="3"/>
        <v>208826</v>
      </c>
      <c r="F21" s="176">
        <f t="shared" si="3"/>
        <v>3941390</v>
      </c>
      <c r="G21" s="81">
        <f t="shared" si="3"/>
        <v>749497</v>
      </c>
      <c r="H21" s="81">
        <f t="shared" si="3"/>
        <v>518003</v>
      </c>
      <c r="I21" s="76">
        <f t="shared" si="0"/>
        <v>18.87403867334527</v>
      </c>
      <c r="J21" s="76">
        <f t="shared" si="2"/>
        <v>65.87785783158581</v>
      </c>
      <c r="K21" s="76">
        <f t="shared" si="1"/>
        <v>69.11341873283016</v>
      </c>
      <c r="L21" s="179"/>
      <c r="M21" s="180"/>
    </row>
    <row r="22" spans="1:13" ht="26.25" customHeight="1">
      <c r="A22" s="862" t="s">
        <v>480</v>
      </c>
      <c r="B22" s="863"/>
      <c r="C22" s="863"/>
      <c r="D22" s="863"/>
      <c r="E22" s="863"/>
      <c r="F22" s="863"/>
      <c r="G22" s="863"/>
      <c r="H22" s="863"/>
      <c r="I22" s="863"/>
      <c r="J22" s="863"/>
      <c r="K22" s="863"/>
      <c r="L22" s="863"/>
      <c r="M22" s="863"/>
    </row>
    <row r="23" spans="1:13" s="33" customFormat="1" ht="21" customHeight="1">
      <c r="A23" s="718" t="s">
        <v>341</v>
      </c>
      <c r="B23" s="718"/>
      <c r="C23" s="718"/>
      <c r="D23" s="718"/>
      <c r="E23" s="718"/>
      <c r="F23" s="718"/>
      <c r="G23" s="718"/>
      <c r="H23" s="718"/>
      <c r="I23" s="718"/>
      <c r="J23" s="718"/>
      <c r="K23" s="718"/>
      <c r="L23" s="718"/>
      <c r="M23" s="718"/>
    </row>
  </sheetData>
  <sheetProtection/>
  <mergeCells count="19">
    <mergeCell ref="H4:H5"/>
    <mergeCell ref="A21:B21"/>
    <mergeCell ref="L3:M3"/>
    <mergeCell ref="A1:M1"/>
    <mergeCell ref="J4:J5"/>
    <mergeCell ref="K4:K5"/>
    <mergeCell ref="L4:L5"/>
    <mergeCell ref="M4:M5"/>
    <mergeCell ref="A2:M2"/>
    <mergeCell ref="A22:M22"/>
    <mergeCell ref="A23:M23"/>
    <mergeCell ref="I4:I5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" top="0.5511811023622047" bottom="0" header="0.1968503937007874" footer="0.1968503937007874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zoomScalePageLayoutView="0" workbookViewId="0" topLeftCell="A2">
      <selection activeCell="K7" sqref="K7"/>
    </sheetView>
  </sheetViews>
  <sheetFormatPr defaultColWidth="9.140625" defaultRowHeight="12.75"/>
  <cols>
    <col min="1" max="1" width="3.8515625" style="6" customWidth="1"/>
    <col min="2" max="2" width="24.00390625" style="6" customWidth="1"/>
    <col min="3" max="3" width="8.421875" style="6" customWidth="1"/>
    <col min="4" max="4" width="7.7109375" style="6" customWidth="1"/>
    <col min="5" max="5" width="10.7109375" style="6" customWidth="1"/>
    <col min="6" max="6" width="8.7109375" style="6" customWidth="1"/>
    <col min="7" max="7" width="7.7109375" style="6" customWidth="1"/>
    <col min="8" max="8" width="11.421875" style="6" customWidth="1"/>
    <col min="9" max="9" width="8.421875" style="6" customWidth="1"/>
    <col min="10" max="10" width="9.140625" style="6" customWidth="1"/>
    <col min="11" max="11" width="10.421875" style="6" customWidth="1"/>
    <col min="12" max="12" width="9.140625" style="6" customWidth="1"/>
    <col min="13" max="13" width="10.57421875" style="6" customWidth="1"/>
    <col min="14" max="16384" width="9.140625" style="6" customWidth="1"/>
  </cols>
  <sheetData>
    <row r="1" spans="1:13" s="5" customFormat="1" ht="27.75" customHeight="1">
      <c r="A1" s="703" t="s">
        <v>595</v>
      </c>
      <c r="B1" s="729"/>
      <c r="C1" s="729"/>
      <c r="D1" s="729"/>
      <c r="E1" s="729"/>
      <c r="F1" s="729"/>
      <c r="G1" s="729"/>
      <c r="H1" s="729"/>
      <c r="I1" s="729"/>
      <c r="J1" s="866"/>
      <c r="K1" s="866"/>
      <c r="L1" s="866"/>
      <c r="M1" s="866"/>
    </row>
    <row r="2" spans="1:13" s="5" customFormat="1" ht="12.75" customHeight="1">
      <c r="A2" s="728" t="s">
        <v>5</v>
      </c>
      <c r="B2" s="729"/>
      <c r="C2" s="729"/>
      <c r="D2" s="729"/>
      <c r="E2" s="729"/>
      <c r="F2" s="729"/>
      <c r="G2" s="729"/>
      <c r="H2" s="729"/>
      <c r="I2" s="729"/>
      <c r="J2" s="866"/>
      <c r="K2" s="866"/>
      <c r="L2" s="866"/>
      <c r="M2" s="866"/>
    </row>
    <row r="3" spans="1:13" ht="9.75" customHeight="1" thickBot="1">
      <c r="A3" s="45"/>
      <c r="B3" s="46"/>
      <c r="C3" s="46"/>
      <c r="D3" s="46"/>
      <c r="E3" s="46"/>
      <c r="F3" s="46"/>
      <c r="G3" s="46"/>
      <c r="H3" s="46"/>
      <c r="I3" s="4"/>
      <c r="L3" s="846" t="s">
        <v>179</v>
      </c>
      <c r="M3" s="846"/>
    </row>
    <row r="4" spans="1:13" ht="39.75" customHeight="1">
      <c r="A4" s="850" t="s">
        <v>56</v>
      </c>
      <c r="B4" s="852" t="s">
        <v>58</v>
      </c>
      <c r="C4" s="854" t="s">
        <v>192</v>
      </c>
      <c r="D4" s="854" t="s">
        <v>19</v>
      </c>
      <c r="E4" s="856" t="s">
        <v>193</v>
      </c>
      <c r="F4" s="856" t="s">
        <v>23</v>
      </c>
      <c r="G4" s="854" t="s">
        <v>194</v>
      </c>
      <c r="H4" s="856" t="s">
        <v>195</v>
      </c>
      <c r="I4" s="856" t="s">
        <v>20</v>
      </c>
      <c r="J4" s="856" t="s">
        <v>196</v>
      </c>
      <c r="K4" s="856" t="s">
        <v>197</v>
      </c>
      <c r="L4" s="856" t="s">
        <v>21</v>
      </c>
      <c r="M4" s="858" t="s">
        <v>22</v>
      </c>
    </row>
    <row r="5" spans="1:13" ht="61.5" customHeight="1" thickBot="1">
      <c r="A5" s="851"/>
      <c r="B5" s="853"/>
      <c r="C5" s="860"/>
      <c r="D5" s="855"/>
      <c r="E5" s="857"/>
      <c r="F5" s="857"/>
      <c r="G5" s="860"/>
      <c r="H5" s="861"/>
      <c r="I5" s="857"/>
      <c r="J5" s="857"/>
      <c r="K5" s="668"/>
      <c r="L5" s="857"/>
      <c r="M5" s="859"/>
    </row>
    <row r="6" spans="1:13" s="35" customFormat="1" ht="9.75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31">
        <v>12</v>
      </c>
    </row>
    <row r="7" spans="1:13" ht="24.75" customHeight="1" thickTop="1">
      <c r="A7" s="457">
        <v>1</v>
      </c>
      <c r="B7" s="14" t="s">
        <v>554</v>
      </c>
      <c r="C7" s="219">
        <v>476240</v>
      </c>
      <c r="D7" s="220">
        <v>256779</v>
      </c>
      <c r="E7" s="219">
        <v>13638</v>
      </c>
      <c r="F7" s="221">
        <v>271776</v>
      </c>
      <c r="G7" s="629">
        <v>205992</v>
      </c>
      <c r="H7" s="219">
        <v>77393</v>
      </c>
      <c r="I7" s="164">
        <f aca="true" t="shared" si="0" ref="I7:I17">F7/E7</f>
        <v>19.92784865816102</v>
      </c>
      <c r="J7" s="84">
        <f>G7/C7*100</f>
        <v>43.25382160255333</v>
      </c>
      <c r="K7" s="85">
        <f aca="true" t="shared" si="1" ref="K7:K17">H7/G7*100</f>
        <v>37.570876538894716</v>
      </c>
      <c r="L7" s="165">
        <v>20</v>
      </c>
      <c r="M7" s="166">
        <v>22</v>
      </c>
    </row>
    <row r="8" spans="1:13" ht="30" customHeight="1">
      <c r="A8" s="458">
        <v>2</v>
      </c>
      <c r="B8" s="67" t="s">
        <v>555</v>
      </c>
      <c r="C8" s="160">
        <v>109784</v>
      </c>
      <c r="D8" s="161">
        <v>40192</v>
      </c>
      <c r="E8" s="160">
        <v>13649</v>
      </c>
      <c r="F8" s="160">
        <v>356623</v>
      </c>
      <c r="G8" s="160">
        <v>34483</v>
      </c>
      <c r="H8" s="160">
        <v>34365</v>
      </c>
      <c r="I8" s="167">
        <f t="shared" si="0"/>
        <v>26.128141255769652</v>
      </c>
      <c r="J8" s="85">
        <f aca="true" t="shared" si="2" ref="J8:J17">G8/C8*100</f>
        <v>31.409859360198205</v>
      </c>
      <c r="K8" s="85">
        <f t="shared" si="1"/>
        <v>99.65780239538323</v>
      </c>
      <c r="L8" s="160">
        <v>40</v>
      </c>
      <c r="M8" s="168">
        <v>22</v>
      </c>
    </row>
    <row r="9" spans="1:13" ht="23.25" customHeight="1">
      <c r="A9" s="458">
        <v>3</v>
      </c>
      <c r="B9" s="68" t="s">
        <v>526</v>
      </c>
      <c r="C9" s="160">
        <v>110818</v>
      </c>
      <c r="D9" s="161">
        <v>39823</v>
      </c>
      <c r="E9" s="160">
        <v>11537</v>
      </c>
      <c r="F9" s="160">
        <v>155126</v>
      </c>
      <c r="G9" s="160">
        <v>46626</v>
      </c>
      <c r="H9" s="160">
        <v>32154</v>
      </c>
      <c r="I9" s="167">
        <f t="shared" si="0"/>
        <v>13.44595648782179</v>
      </c>
      <c r="J9" s="85">
        <f t="shared" si="2"/>
        <v>42.07439224674692</v>
      </c>
      <c r="K9" s="85">
        <f t="shared" si="1"/>
        <v>68.96152361343457</v>
      </c>
      <c r="L9" s="160">
        <v>40</v>
      </c>
      <c r="M9" s="168">
        <v>22</v>
      </c>
    </row>
    <row r="10" spans="1:13" ht="23.25" customHeight="1">
      <c r="A10" s="458">
        <v>4</v>
      </c>
      <c r="B10" s="68" t="s">
        <v>527</v>
      </c>
      <c r="C10" s="160">
        <v>59718</v>
      </c>
      <c r="D10" s="160">
        <v>37120</v>
      </c>
      <c r="E10" s="160">
        <v>6383</v>
      </c>
      <c r="F10" s="160">
        <v>165102</v>
      </c>
      <c r="G10" s="160">
        <v>13162</v>
      </c>
      <c r="H10" s="160">
        <v>6285</v>
      </c>
      <c r="I10" s="167">
        <f t="shared" si="0"/>
        <v>25.865893780354064</v>
      </c>
      <c r="J10" s="85">
        <f t="shared" si="2"/>
        <v>22.04025586925215</v>
      </c>
      <c r="K10" s="85">
        <f t="shared" si="1"/>
        <v>47.75110165628324</v>
      </c>
      <c r="L10" s="160">
        <v>40</v>
      </c>
      <c r="M10" s="168">
        <v>22</v>
      </c>
    </row>
    <row r="11" spans="1:13" ht="23.25" customHeight="1">
      <c r="A11" s="458">
        <v>5</v>
      </c>
      <c r="B11" s="67" t="s">
        <v>528</v>
      </c>
      <c r="C11" s="160">
        <v>67877</v>
      </c>
      <c r="D11" s="169">
        <v>37721</v>
      </c>
      <c r="E11" s="170">
        <v>3301</v>
      </c>
      <c r="F11" s="160">
        <v>17198</v>
      </c>
      <c r="G11" s="160">
        <v>12445</v>
      </c>
      <c r="H11" s="170">
        <v>9832</v>
      </c>
      <c r="I11" s="167">
        <f t="shared" si="0"/>
        <v>5.209936382914268</v>
      </c>
      <c r="J11" s="85">
        <f t="shared" si="2"/>
        <v>18.334634706896296</v>
      </c>
      <c r="K11" s="85">
        <f t="shared" si="1"/>
        <v>79.00361591000402</v>
      </c>
      <c r="L11" s="160">
        <v>9</v>
      </c>
      <c r="M11" s="168">
        <v>22</v>
      </c>
    </row>
    <row r="12" spans="1:13" ht="37.5" customHeight="1">
      <c r="A12" s="458">
        <v>6</v>
      </c>
      <c r="B12" s="67" t="s">
        <v>539</v>
      </c>
      <c r="C12" s="160">
        <v>12606</v>
      </c>
      <c r="D12" s="161">
        <v>3390</v>
      </c>
      <c r="E12" s="160">
        <v>1062</v>
      </c>
      <c r="F12" s="160">
        <v>1472</v>
      </c>
      <c r="G12" s="160">
        <v>2945</v>
      </c>
      <c r="H12" s="160">
        <v>2384</v>
      </c>
      <c r="I12" s="167">
        <f t="shared" si="0"/>
        <v>1.3860640301318268</v>
      </c>
      <c r="J12" s="85">
        <f t="shared" si="2"/>
        <v>23.361891162938285</v>
      </c>
      <c r="K12" s="85">
        <f t="shared" si="1"/>
        <v>80.95076400679118</v>
      </c>
      <c r="L12" s="160">
        <v>40</v>
      </c>
      <c r="M12" s="168">
        <v>22</v>
      </c>
    </row>
    <row r="13" spans="1:13" ht="30" customHeight="1">
      <c r="A13" s="458">
        <v>7</v>
      </c>
      <c r="B13" s="67" t="s">
        <v>556</v>
      </c>
      <c r="C13" s="160">
        <v>30543</v>
      </c>
      <c r="D13" s="161">
        <v>18466</v>
      </c>
      <c r="E13" s="160">
        <v>5793</v>
      </c>
      <c r="F13" s="160">
        <v>81102</v>
      </c>
      <c r="G13" s="160">
        <v>17800</v>
      </c>
      <c r="H13" s="160">
        <v>0</v>
      </c>
      <c r="I13" s="167">
        <f t="shared" si="0"/>
        <v>14</v>
      </c>
      <c r="J13" s="85">
        <f t="shared" si="2"/>
        <v>58.27849261696625</v>
      </c>
      <c r="K13" s="85">
        <f t="shared" si="1"/>
        <v>0</v>
      </c>
      <c r="L13" s="160">
        <v>35</v>
      </c>
      <c r="M13" s="168">
        <v>22</v>
      </c>
    </row>
    <row r="14" spans="1:13" ht="30.75" customHeight="1">
      <c r="A14" s="458">
        <v>8</v>
      </c>
      <c r="B14" s="67" t="s">
        <v>24</v>
      </c>
      <c r="C14" s="171">
        <v>99955</v>
      </c>
      <c r="D14" s="172">
        <v>69970</v>
      </c>
      <c r="E14" s="171">
        <v>0</v>
      </c>
      <c r="F14" s="160">
        <v>0</v>
      </c>
      <c r="G14" s="160">
        <v>0</v>
      </c>
      <c r="H14" s="160">
        <v>0</v>
      </c>
      <c r="I14" s="167"/>
      <c r="J14" s="85">
        <f t="shared" si="2"/>
        <v>0</v>
      </c>
      <c r="K14" s="85"/>
      <c r="L14" s="160">
        <v>0</v>
      </c>
      <c r="M14" s="168">
        <v>0</v>
      </c>
    </row>
    <row r="15" spans="1:13" ht="27.75" customHeight="1">
      <c r="A15" s="458">
        <v>9</v>
      </c>
      <c r="B15" s="67" t="s">
        <v>530</v>
      </c>
      <c r="C15" s="160">
        <v>82333</v>
      </c>
      <c r="D15" s="160">
        <v>51046</v>
      </c>
      <c r="E15" s="160">
        <v>14819</v>
      </c>
      <c r="F15" s="160">
        <v>118552</v>
      </c>
      <c r="G15" s="160">
        <v>46929</v>
      </c>
      <c r="H15" s="160">
        <v>43174</v>
      </c>
      <c r="I15" s="167">
        <f t="shared" si="0"/>
        <v>8</v>
      </c>
      <c r="J15" s="85">
        <f t="shared" si="2"/>
        <v>56.999016190348954</v>
      </c>
      <c r="K15" s="85">
        <f t="shared" si="1"/>
        <v>91.99855100257837</v>
      </c>
      <c r="L15" s="160">
        <v>32</v>
      </c>
      <c r="M15" s="168">
        <v>22</v>
      </c>
    </row>
    <row r="16" spans="1:13" ht="30" customHeight="1" thickBot="1">
      <c r="A16" s="492">
        <v>10</v>
      </c>
      <c r="B16" s="67" t="s">
        <v>25</v>
      </c>
      <c r="C16" s="160">
        <v>104444</v>
      </c>
      <c r="D16" s="161">
        <v>46670</v>
      </c>
      <c r="E16" s="160">
        <v>35000</v>
      </c>
      <c r="F16" s="173">
        <v>665000</v>
      </c>
      <c r="G16" s="173">
        <v>92956</v>
      </c>
      <c r="H16" s="160">
        <v>83556</v>
      </c>
      <c r="I16" s="174">
        <f t="shared" si="0"/>
        <v>19</v>
      </c>
      <c r="J16" s="86">
        <f t="shared" si="2"/>
        <v>89.00080425874152</v>
      </c>
      <c r="K16" s="86">
        <f t="shared" si="1"/>
        <v>89.88768879900168</v>
      </c>
      <c r="L16" s="171">
        <v>24</v>
      </c>
      <c r="M16" s="175">
        <v>22</v>
      </c>
    </row>
    <row r="17" spans="1:13" ht="37.5" customHeight="1" thickBot="1" thickTop="1">
      <c r="A17" s="736" t="s">
        <v>525</v>
      </c>
      <c r="B17" s="747"/>
      <c r="C17" s="81">
        <f aca="true" t="shared" si="3" ref="C17:H17">SUM(C7:C16)</f>
        <v>1154318</v>
      </c>
      <c r="D17" s="81">
        <f t="shared" si="3"/>
        <v>601177</v>
      </c>
      <c r="E17" s="81">
        <f t="shared" si="3"/>
        <v>105182</v>
      </c>
      <c r="F17" s="176">
        <f t="shared" si="3"/>
        <v>1831951</v>
      </c>
      <c r="G17" s="176">
        <f t="shared" si="3"/>
        <v>473338</v>
      </c>
      <c r="H17" s="81">
        <f t="shared" si="3"/>
        <v>289143</v>
      </c>
      <c r="I17" s="76">
        <f t="shared" si="0"/>
        <v>17.41696297845639</v>
      </c>
      <c r="J17" s="76">
        <f t="shared" si="2"/>
        <v>41.0058580044667</v>
      </c>
      <c r="K17" s="76">
        <f t="shared" si="1"/>
        <v>61.08594703995877</v>
      </c>
      <c r="L17" s="81"/>
      <c r="M17" s="177"/>
    </row>
    <row r="18" spans="1:13" ht="18" customHeight="1">
      <c r="A18" s="559"/>
      <c r="B18" s="559"/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</row>
    <row r="19" spans="1:13" s="103" customFormat="1" ht="13.5" customHeight="1">
      <c r="A19" s="867" t="s">
        <v>481</v>
      </c>
      <c r="B19" s="868"/>
      <c r="C19" s="868"/>
      <c r="D19" s="868"/>
      <c r="E19" s="868"/>
      <c r="F19" s="868"/>
      <c r="G19" s="868"/>
      <c r="H19" s="868"/>
      <c r="I19" s="868"/>
      <c r="J19" s="868"/>
      <c r="K19" s="868"/>
      <c r="L19" s="868"/>
      <c r="M19" s="868"/>
    </row>
    <row r="20" spans="1:13" ht="10.5" customHeight="1">
      <c r="A20" s="718" t="s">
        <v>421</v>
      </c>
      <c r="B20" s="718"/>
      <c r="C20" s="718"/>
      <c r="D20" s="718"/>
      <c r="E20" s="718"/>
      <c r="F20" s="718"/>
      <c r="G20" s="718"/>
      <c r="H20" s="718"/>
      <c r="I20" s="718"/>
      <c r="J20" s="718"/>
      <c r="K20" s="718"/>
      <c r="L20" s="718"/>
      <c r="M20" s="718"/>
    </row>
  </sheetData>
  <sheetProtection/>
  <mergeCells count="19">
    <mergeCell ref="A1:M1"/>
    <mergeCell ref="L3:M3"/>
    <mergeCell ref="G4:G5"/>
    <mergeCell ref="H4:H5"/>
    <mergeCell ref="I4:I5"/>
    <mergeCell ref="J4:J5"/>
    <mergeCell ref="A2:M2"/>
    <mergeCell ref="D4:D5"/>
    <mergeCell ref="E4:E5"/>
    <mergeCell ref="F4:F5"/>
    <mergeCell ref="A20:M20"/>
    <mergeCell ref="K4:K5"/>
    <mergeCell ref="L4:L5"/>
    <mergeCell ref="M4:M5"/>
    <mergeCell ref="A17:B17"/>
    <mergeCell ref="A4:A5"/>
    <mergeCell ref="B4:B5"/>
    <mergeCell ref="C4:C5"/>
    <mergeCell ref="A19:M19"/>
  </mergeCells>
  <printOptions horizontalCentered="1"/>
  <pageMargins left="0.5511811023622047" right="0.35433070866141736" top="0.7480314960629921" bottom="0.5905511811023623" header="0.5118110236220472" footer="0.5118110236220472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zoomScaleSheetLayoutView="75" zoomScalePageLayoutView="0" workbookViewId="0" topLeftCell="A6">
      <selection activeCell="N15" sqref="N15"/>
    </sheetView>
  </sheetViews>
  <sheetFormatPr defaultColWidth="9.140625" defaultRowHeight="12.75"/>
  <cols>
    <col min="1" max="1" width="3.421875" style="6" customWidth="1"/>
    <col min="2" max="2" width="27.7109375" style="6" customWidth="1"/>
    <col min="3" max="3" width="7.8515625" style="6" customWidth="1"/>
    <col min="4" max="4" width="8.140625" style="6" customWidth="1"/>
    <col min="5" max="5" width="10.57421875" style="6" customWidth="1"/>
    <col min="6" max="6" width="8.8515625" style="6" customWidth="1"/>
    <col min="7" max="7" width="8.28125" style="6" customWidth="1"/>
    <col min="8" max="8" width="10.421875" style="6" customWidth="1"/>
    <col min="9" max="9" width="8.8515625" style="6" customWidth="1"/>
    <col min="10" max="10" width="9.57421875" style="6" customWidth="1"/>
    <col min="11" max="11" width="10.8515625" style="6" customWidth="1"/>
    <col min="12" max="12" width="8.7109375" style="6" customWidth="1"/>
    <col min="13" max="13" width="11.00390625" style="6" customWidth="1"/>
    <col min="14" max="16384" width="9.140625" style="6" customWidth="1"/>
  </cols>
  <sheetData>
    <row r="1" spans="1:13" s="5" customFormat="1" ht="32.25" customHeight="1">
      <c r="A1" s="703" t="s">
        <v>596</v>
      </c>
      <c r="B1" s="729"/>
      <c r="C1" s="729"/>
      <c r="D1" s="729"/>
      <c r="E1" s="729"/>
      <c r="F1" s="729"/>
      <c r="G1" s="729"/>
      <c r="H1" s="729"/>
      <c r="I1" s="729"/>
      <c r="J1" s="866"/>
      <c r="K1" s="866"/>
      <c r="L1" s="866"/>
      <c r="M1" s="866"/>
    </row>
    <row r="2" spans="1:13" s="5" customFormat="1" ht="13.5" customHeight="1">
      <c r="A2" s="728" t="s">
        <v>310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</row>
    <row r="3" spans="1:13" ht="12" customHeight="1" thickBot="1">
      <c r="A3" s="45"/>
      <c r="B3" s="46"/>
      <c r="C3" s="46"/>
      <c r="D3" s="46"/>
      <c r="E3" s="46"/>
      <c r="F3" s="46"/>
      <c r="G3" s="46"/>
      <c r="H3" s="46"/>
      <c r="I3" s="4"/>
      <c r="L3" s="846" t="s">
        <v>299</v>
      </c>
      <c r="M3" s="846"/>
    </row>
    <row r="4" spans="1:13" ht="39.75" customHeight="1">
      <c r="A4" s="710" t="s">
        <v>56</v>
      </c>
      <c r="B4" s="852" t="s">
        <v>58</v>
      </c>
      <c r="C4" s="854" t="s">
        <v>516</v>
      </c>
      <c r="D4" s="854" t="s">
        <v>515</v>
      </c>
      <c r="E4" s="856" t="s">
        <v>193</v>
      </c>
      <c r="F4" s="856" t="s">
        <v>23</v>
      </c>
      <c r="G4" s="854" t="s">
        <v>514</v>
      </c>
      <c r="H4" s="856" t="s">
        <v>195</v>
      </c>
      <c r="I4" s="856" t="s">
        <v>20</v>
      </c>
      <c r="J4" s="856" t="s">
        <v>196</v>
      </c>
      <c r="K4" s="856" t="s">
        <v>197</v>
      </c>
      <c r="L4" s="856" t="s">
        <v>21</v>
      </c>
      <c r="M4" s="858" t="s">
        <v>22</v>
      </c>
    </row>
    <row r="5" spans="1:13" ht="75" customHeight="1" thickBot="1">
      <c r="A5" s="711"/>
      <c r="B5" s="853"/>
      <c r="C5" s="860"/>
      <c r="D5" s="855"/>
      <c r="E5" s="857"/>
      <c r="F5" s="857"/>
      <c r="G5" s="860"/>
      <c r="H5" s="861"/>
      <c r="I5" s="857"/>
      <c r="J5" s="857"/>
      <c r="K5" s="668"/>
      <c r="L5" s="857"/>
      <c r="M5" s="859"/>
    </row>
    <row r="6" spans="1:13" s="35" customFormat="1" ht="9.75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31">
        <v>12</v>
      </c>
    </row>
    <row r="7" spans="1:13" ht="24" customHeight="1" thickTop="1">
      <c r="A7" s="9">
        <v>1</v>
      </c>
      <c r="B7" s="67" t="s">
        <v>555</v>
      </c>
      <c r="C7" s="165">
        <v>33759</v>
      </c>
      <c r="D7" s="317">
        <v>23011</v>
      </c>
      <c r="E7" s="165">
        <v>0</v>
      </c>
      <c r="F7" s="163">
        <v>0</v>
      </c>
      <c r="G7" s="163">
        <v>10994</v>
      </c>
      <c r="H7" s="165">
        <v>10994</v>
      </c>
      <c r="I7" s="164"/>
      <c r="J7" s="84">
        <f>G7/C7*100</f>
        <v>32.56613051334459</v>
      </c>
      <c r="K7" s="84">
        <f>H7/G7*100</f>
        <v>100</v>
      </c>
      <c r="L7" s="165">
        <v>40</v>
      </c>
      <c r="M7" s="166">
        <v>22</v>
      </c>
    </row>
    <row r="8" spans="1:13" ht="22.5" customHeight="1">
      <c r="A8" s="9">
        <v>2</v>
      </c>
      <c r="B8" s="68" t="s">
        <v>526</v>
      </c>
      <c r="C8" s="160">
        <v>13928</v>
      </c>
      <c r="D8" s="161">
        <v>10972</v>
      </c>
      <c r="E8" s="160">
        <v>0</v>
      </c>
      <c r="F8" s="160">
        <v>0</v>
      </c>
      <c r="G8" s="160">
        <v>0</v>
      </c>
      <c r="H8" s="160">
        <v>0</v>
      </c>
      <c r="I8" s="167"/>
      <c r="J8" s="85">
        <f aca="true" t="shared" si="0" ref="J8:J17">G8/C8*100</f>
        <v>0</v>
      </c>
      <c r="K8" s="85"/>
      <c r="L8" s="160">
        <v>40</v>
      </c>
      <c r="M8" s="168">
        <v>22</v>
      </c>
    </row>
    <row r="9" spans="1:13" ht="22.5" customHeight="1">
      <c r="A9" s="9">
        <v>3</v>
      </c>
      <c r="B9" s="68" t="s">
        <v>527</v>
      </c>
      <c r="C9" s="160">
        <v>7773</v>
      </c>
      <c r="D9" s="160">
        <v>7221</v>
      </c>
      <c r="E9" s="160">
        <v>0</v>
      </c>
      <c r="F9" s="160">
        <v>0</v>
      </c>
      <c r="G9" s="160">
        <v>0</v>
      </c>
      <c r="H9" s="160">
        <v>0</v>
      </c>
      <c r="I9" s="167"/>
      <c r="J9" s="85">
        <f t="shared" si="0"/>
        <v>0</v>
      </c>
      <c r="K9" s="85"/>
      <c r="L9" s="160">
        <v>40</v>
      </c>
      <c r="M9" s="168">
        <v>22</v>
      </c>
    </row>
    <row r="10" spans="1:13" ht="34.5" customHeight="1">
      <c r="A10" s="9">
        <v>4</v>
      </c>
      <c r="B10" s="67" t="s">
        <v>24</v>
      </c>
      <c r="C10" s="171">
        <v>68154</v>
      </c>
      <c r="D10" s="172">
        <v>42015</v>
      </c>
      <c r="E10" s="171">
        <v>0</v>
      </c>
      <c r="F10" s="160">
        <v>0</v>
      </c>
      <c r="G10" s="160">
        <v>0</v>
      </c>
      <c r="H10" s="160">
        <v>0</v>
      </c>
      <c r="I10" s="167"/>
      <c r="J10" s="85">
        <f t="shared" si="0"/>
        <v>0</v>
      </c>
      <c r="K10" s="85"/>
      <c r="L10" s="160">
        <v>0</v>
      </c>
      <c r="M10" s="168">
        <v>0</v>
      </c>
    </row>
    <row r="11" spans="1:13" ht="22.5" customHeight="1">
      <c r="A11" s="9">
        <v>5</v>
      </c>
      <c r="B11" s="67" t="s">
        <v>530</v>
      </c>
      <c r="C11" s="160">
        <v>77541</v>
      </c>
      <c r="D11" s="160">
        <v>65909</v>
      </c>
      <c r="E11" s="160">
        <v>18609</v>
      </c>
      <c r="F11" s="160">
        <v>223308</v>
      </c>
      <c r="G11" s="160">
        <v>61257</v>
      </c>
      <c r="H11" s="160">
        <v>55131</v>
      </c>
      <c r="I11" s="167">
        <f aca="true" t="shared" si="1" ref="I11:I17">F11/E11</f>
        <v>12</v>
      </c>
      <c r="J11" s="85">
        <f t="shared" si="0"/>
        <v>78.99949704027547</v>
      </c>
      <c r="K11" s="85">
        <f>H11/G11*100</f>
        <v>89.9995102600519</v>
      </c>
      <c r="L11" s="160">
        <v>32</v>
      </c>
      <c r="M11" s="168">
        <v>22</v>
      </c>
    </row>
    <row r="12" spans="1:13" ht="36.75" customHeight="1">
      <c r="A12" s="9">
        <v>6</v>
      </c>
      <c r="B12" s="67" t="s">
        <v>549</v>
      </c>
      <c r="C12" s="160">
        <v>20744</v>
      </c>
      <c r="D12" s="160">
        <v>4149</v>
      </c>
      <c r="E12" s="160">
        <v>0</v>
      </c>
      <c r="F12" s="162">
        <v>0</v>
      </c>
      <c r="G12" s="162">
        <v>0</v>
      </c>
      <c r="H12" s="160">
        <v>0</v>
      </c>
      <c r="I12" s="167"/>
      <c r="J12" s="85">
        <f t="shared" si="0"/>
        <v>0</v>
      </c>
      <c r="K12" s="85"/>
      <c r="L12" s="160">
        <v>0</v>
      </c>
      <c r="M12" s="168">
        <v>0</v>
      </c>
    </row>
    <row r="13" spans="1:13" ht="37.5" customHeight="1">
      <c r="A13" s="9">
        <v>7</v>
      </c>
      <c r="B13" s="67" t="s">
        <v>26</v>
      </c>
      <c r="C13" s="361">
        <v>11415</v>
      </c>
      <c r="D13" s="361">
        <v>3046</v>
      </c>
      <c r="E13" s="361">
        <v>1951</v>
      </c>
      <c r="F13" s="361">
        <v>39020</v>
      </c>
      <c r="G13" s="361">
        <v>11000</v>
      </c>
      <c r="H13" s="361">
        <v>0</v>
      </c>
      <c r="I13" s="167">
        <f t="shared" si="1"/>
        <v>20</v>
      </c>
      <c r="J13" s="85">
        <f t="shared" si="0"/>
        <v>96.36443276390713</v>
      </c>
      <c r="K13" s="85">
        <f>H13/G13*100</f>
        <v>0</v>
      </c>
      <c r="L13" s="160">
        <v>40</v>
      </c>
      <c r="M13" s="168">
        <v>22</v>
      </c>
    </row>
    <row r="14" spans="1:13" ht="45.75" customHeight="1">
      <c r="A14" s="9">
        <v>8</v>
      </c>
      <c r="B14" s="67" t="s">
        <v>28</v>
      </c>
      <c r="C14" s="160">
        <v>4911</v>
      </c>
      <c r="D14" s="160">
        <v>3881</v>
      </c>
      <c r="E14" s="160">
        <v>486</v>
      </c>
      <c r="F14" s="160">
        <v>14670</v>
      </c>
      <c r="G14" s="160">
        <v>486</v>
      </c>
      <c r="H14" s="160">
        <v>486</v>
      </c>
      <c r="I14" s="167">
        <f t="shared" si="1"/>
        <v>30.185185185185187</v>
      </c>
      <c r="J14" s="85">
        <f t="shared" si="0"/>
        <v>9.896151496640195</v>
      </c>
      <c r="K14" s="85">
        <f>H14/G14*100</f>
        <v>100</v>
      </c>
      <c r="L14" s="160">
        <v>40</v>
      </c>
      <c r="M14" s="168">
        <v>22</v>
      </c>
    </row>
    <row r="15" spans="1:13" ht="22.5" customHeight="1">
      <c r="A15" s="9">
        <v>9</v>
      </c>
      <c r="B15" s="67" t="s">
        <v>534</v>
      </c>
      <c r="C15" s="220">
        <v>2430</v>
      </c>
      <c r="D15" s="219">
        <v>680</v>
      </c>
      <c r="E15" s="220">
        <v>634</v>
      </c>
      <c r="F15" s="219">
        <v>20400</v>
      </c>
      <c r="G15" s="219">
        <v>2321</v>
      </c>
      <c r="H15" s="219">
        <v>2321</v>
      </c>
      <c r="I15" s="167">
        <f t="shared" si="1"/>
        <v>32.17665615141956</v>
      </c>
      <c r="J15" s="85">
        <f t="shared" si="0"/>
        <v>95.51440329218107</v>
      </c>
      <c r="K15" s="85">
        <f>H15/G15*100</f>
        <v>100</v>
      </c>
      <c r="L15" s="160">
        <v>15</v>
      </c>
      <c r="M15" s="168">
        <v>22</v>
      </c>
    </row>
    <row r="16" spans="1:13" ht="22.5" customHeight="1" thickBot="1">
      <c r="A16" s="416">
        <v>10</v>
      </c>
      <c r="B16" s="14" t="s">
        <v>556</v>
      </c>
      <c r="C16" s="228">
        <v>373</v>
      </c>
      <c r="D16" s="221">
        <v>1</v>
      </c>
      <c r="E16" s="228">
        <v>0</v>
      </c>
      <c r="F16" s="221">
        <v>0</v>
      </c>
      <c r="G16" s="221">
        <v>0</v>
      </c>
      <c r="H16" s="221">
        <v>0</v>
      </c>
      <c r="I16" s="167">
        <v>0</v>
      </c>
      <c r="J16" s="85">
        <f t="shared" si="0"/>
        <v>0</v>
      </c>
      <c r="K16" s="86"/>
      <c r="L16" s="162">
        <v>0</v>
      </c>
      <c r="M16" s="494">
        <v>22</v>
      </c>
    </row>
    <row r="17" spans="1:13" ht="26.25" customHeight="1" thickBot="1" thickTop="1">
      <c r="A17" s="736" t="s">
        <v>525</v>
      </c>
      <c r="B17" s="747"/>
      <c r="C17" s="81">
        <f aca="true" t="shared" si="2" ref="C17:H17">SUM(C7:C16)</f>
        <v>241028</v>
      </c>
      <c r="D17" s="81">
        <f t="shared" si="2"/>
        <v>160885</v>
      </c>
      <c r="E17" s="81">
        <f t="shared" si="2"/>
        <v>21680</v>
      </c>
      <c r="F17" s="81">
        <f t="shared" si="2"/>
        <v>297398</v>
      </c>
      <c r="G17" s="81">
        <f t="shared" si="2"/>
        <v>86058</v>
      </c>
      <c r="H17" s="81">
        <f t="shared" si="2"/>
        <v>68932</v>
      </c>
      <c r="I17" s="76">
        <f t="shared" si="1"/>
        <v>13.717619926199262</v>
      </c>
      <c r="J17" s="76">
        <f t="shared" si="0"/>
        <v>35.70456544467863</v>
      </c>
      <c r="K17" s="76">
        <f>H17/G17*100</f>
        <v>80.09946780078552</v>
      </c>
      <c r="L17" s="179"/>
      <c r="M17" s="180"/>
    </row>
    <row r="18" spans="1:13" ht="24" customHeight="1">
      <c r="A18" s="862" t="s">
        <v>480</v>
      </c>
      <c r="B18" s="863"/>
      <c r="C18" s="863"/>
      <c r="D18" s="863"/>
      <c r="E18" s="863"/>
      <c r="F18" s="863"/>
      <c r="G18" s="863"/>
      <c r="H18" s="863"/>
      <c r="I18" s="863"/>
      <c r="J18" s="863"/>
      <c r="K18" s="863"/>
      <c r="L18" s="863"/>
      <c r="M18" s="863"/>
    </row>
    <row r="19" spans="1:13" s="49" customFormat="1" ht="33" customHeight="1">
      <c r="A19" s="718" t="s">
        <v>422</v>
      </c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18"/>
    </row>
  </sheetData>
  <sheetProtection/>
  <mergeCells count="19">
    <mergeCell ref="A4:A5"/>
    <mergeCell ref="A1:M1"/>
    <mergeCell ref="L3:M3"/>
    <mergeCell ref="H4:H5"/>
    <mergeCell ref="I4:I5"/>
    <mergeCell ref="J4:J5"/>
    <mergeCell ref="A2:M2"/>
    <mergeCell ref="B4:B5"/>
    <mergeCell ref="C4:C5"/>
    <mergeCell ref="A18:M18"/>
    <mergeCell ref="A19:M19"/>
    <mergeCell ref="K4:K5"/>
    <mergeCell ref="L4:L5"/>
    <mergeCell ref="M4:M5"/>
    <mergeCell ref="D4:D5"/>
    <mergeCell ref="E4:E5"/>
    <mergeCell ref="F4:F5"/>
    <mergeCell ref="G4:G5"/>
    <mergeCell ref="A17:B17"/>
  </mergeCells>
  <printOptions horizontalCentered="1"/>
  <pageMargins left="0.3937007874015748" right="0.2755905511811024" top="0.9448818897637796" bottom="0.3937007874015748" header="0.5118110236220472" footer="0.5118110236220472"/>
  <pageSetup horizontalDpi="600" verticalDpi="600" orientation="landscape" scale="9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M16"/>
  <sheetViews>
    <sheetView zoomScalePageLayoutView="0" workbookViewId="0" topLeftCell="A6">
      <selection activeCell="A16" sqref="A16:M16"/>
    </sheetView>
  </sheetViews>
  <sheetFormatPr defaultColWidth="9.140625" defaultRowHeight="12.75"/>
  <cols>
    <col min="1" max="1" width="4.00390625" style="6" customWidth="1"/>
    <col min="2" max="2" width="25.7109375" style="6" customWidth="1"/>
    <col min="3" max="3" width="7.140625" style="6" customWidth="1"/>
    <col min="4" max="4" width="8.00390625" style="6" customWidth="1"/>
    <col min="5" max="5" width="10.00390625" style="6" customWidth="1"/>
    <col min="6" max="6" width="7.7109375" style="6" customWidth="1"/>
    <col min="7" max="7" width="7.140625" style="6" customWidth="1"/>
    <col min="8" max="8" width="10.421875" style="6" customWidth="1"/>
    <col min="9" max="9" width="8.57421875" style="6" customWidth="1"/>
    <col min="10" max="10" width="9.57421875" style="6" customWidth="1"/>
    <col min="11" max="11" width="10.421875" style="6" customWidth="1"/>
    <col min="12" max="12" width="8.57421875" style="6" customWidth="1"/>
    <col min="13" max="13" width="10.7109375" style="6" customWidth="1"/>
    <col min="14" max="16384" width="9.140625" style="6" customWidth="1"/>
  </cols>
  <sheetData>
    <row r="1" spans="1:13" s="5" customFormat="1" ht="30" customHeight="1">
      <c r="A1" s="703" t="s">
        <v>597</v>
      </c>
      <c r="B1" s="729"/>
      <c r="C1" s="729"/>
      <c r="D1" s="729"/>
      <c r="E1" s="729"/>
      <c r="F1" s="729"/>
      <c r="G1" s="729"/>
      <c r="H1" s="729"/>
      <c r="I1" s="729"/>
      <c r="J1" s="866"/>
      <c r="K1" s="866"/>
      <c r="L1" s="866"/>
      <c r="M1" s="866"/>
    </row>
    <row r="2" spans="1:9" s="5" customFormat="1" ht="16.5" customHeight="1">
      <c r="A2" s="728" t="s">
        <v>198</v>
      </c>
      <c r="B2" s="729"/>
      <c r="C2" s="729"/>
      <c r="D2" s="729"/>
      <c r="E2" s="729"/>
      <c r="F2" s="729"/>
      <c r="G2" s="729"/>
      <c r="H2" s="729"/>
      <c r="I2" s="729"/>
    </row>
    <row r="3" spans="1:13" ht="12" customHeight="1" thickBot="1">
      <c r="A3" s="45"/>
      <c r="B3" s="46"/>
      <c r="C3" s="46"/>
      <c r="D3" s="46"/>
      <c r="E3" s="46"/>
      <c r="F3" s="46"/>
      <c r="G3" s="46"/>
      <c r="H3" s="46"/>
      <c r="I3" s="4"/>
      <c r="L3" s="846" t="s">
        <v>93</v>
      </c>
      <c r="M3" s="847"/>
    </row>
    <row r="4" spans="1:13" ht="39.75" customHeight="1">
      <c r="A4" s="850" t="s">
        <v>56</v>
      </c>
      <c r="B4" s="852" t="s">
        <v>58</v>
      </c>
      <c r="C4" s="854" t="s">
        <v>192</v>
      </c>
      <c r="D4" s="854" t="s">
        <v>19</v>
      </c>
      <c r="E4" s="856" t="s">
        <v>193</v>
      </c>
      <c r="F4" s="856" t="s">
        <v>23</v>
      </c>
      <c r="G4" s="854" t="s">
        <v>194</v>
      </c>
      <c r="H4" s="856" t="s">
        <v>195</v>
      </c>
      <c r="I4" s="856" t="s">
        <v>20</v>
      </c>
      <c r="J4" s="856" t="s">
        <v>196</v>
      </c>
      <c r="K4" s="856" t="s">
        <v>197</v>
      </c>
      <c r="L4" s="856" t="s">
        <v>21</v>
      </c>
      <c r="M4" s="858" t="s">
        <v>22</v>
      </c>
    </row>
    <row r="5" spans="1:13" ht="93.75" customHeight="1" thickBot="1">
      <c r="A5" s="851"/>
      <c r="B5" s="853"/>
      <c r="C5" s="860"/>
      <c r="D5" s="855"/>
      <c r="E5" s="857"/>
      <c r="F5" s="857"/>
      <c r="G5" s="860"/>
      <c r="H5" s="861"/>
      <c r="I5" s="857"/>
      <c r="J5" s="857"/>
      <c r="K5" s="668"/>
      <c r="L5" s="857"/>
      <c r="M5" s="859"/>
    </row>
    <row r="6" spans="1:13" s="35" customFormat="1" ht="9.75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178">
        <v>9</v>
      </c>
      <c r="K6" s="29">
        <v>10</v>
      </c>
      <c r="L6" s="178">
        <v>11</v>
      </c>
      <c r="M6" s="182">
        <v>12</v>
      </c>
    </row>
    <row r="7" spans="1:13" ht="27" customHeight="1" thickTop="1">
      <c r="A7" s="457">
        <v>1</v>
      </c>
      <c r="B7" s="493" t="s">
        <v>27</v>
      </c>
      <c r="C7" s="163">
        <v>93098</v>
      </c>
      <c r="D7" s="162">
        <v>43165</v>
      </c>
      <c r="E7" s="162">
        <v>0</v>
      </c>
      <c r="F7" s="162">
        <v>0</v>
      </c>
      <c r="G7" s="162">
        <v>43421</v>
      </c>
      <c r="H7" s="162">
        <v>33586</v>
      </c>
      <c r="I7" s="167">
        <v>0</v>
      </c>
      <c r="J7" s="84">
        <f>G7/C7*100</f>
        <v>46.640099679907195</v>
      </c>
      <c r="K7" s="85">
        <f aca="true" t="shared" si="0" ref="K7:K14">H7/G7*100</f>
        <v>77.34966951475093</v>
      </c>
      <c r="L7" s="165">
        <v>20</v>
      </c>
      <c r="M7" s="166">
        <v>0</v>
      </c>
    </row>
    <row r="8" spans="1:13" ht="31.5" customHeight="1">
      <c r="A8" s="458">
        <v>2</v>
      </c>
      <c r="B8" s="67" t="s">
        <v>555</v>
      </c>
      <c r="C8" s="160">
        <v>11803</v>
      </c>
      <c r="D8" s="160">
        <v>2470</v>
      </c>
      <c r="E8" s="160">
        <v>1365</v>
      </c>
      <c r="F8" s="160">
        <v>2990</v>
      </c>
      <c r="G8" s="160">
        <v>3592</v>
      </c>
      <c r="H8" s="160">
        <v>3295</v>
      </c>
      <c r="I8" s="167">
        <f aca="true" t="shared" si="1" ref="I8:I14">F8/E8</f>
        <v>2.1904761904761907</v>
      </c>
      <c r="J8" s="85">
        <f aca="true" t="shared" si="2" ref="J8:J14">G8/C8*100</f>
        <v>30.432940777768362</v>
      </c>
      <c r="K8" s="85">
        <f t="shared" si="0"/>
        <v>91.7316258351893</v>
      </c>
      <c r="L8" s="160">
        <v>40</v>
      </c>
      <c r="M8" s="168">
        <v>22</v>
      </c>
    </row>
    <row r="9" spans="1:13" ht="24" customHeight="1">
      <c r="A9" s="458">
        <v>3</v>
      </c>
      <c r="B9" s="68" t="s">
        <v>526</v>
      </c>
      <c r="C9" s="160">
        <v>23857</v>
      </c>
      <c r="D9" s="161">
        <v>3751</v>
      </c>
      <c r="E9" s="160">
        <v>721</v>
      </c>
      <c r="F9" s="160">
        <v>3092</v>
      </c>
      <c r="G9" s="160">
        <v>9756</v>
      </c>
      <c r="H9" s="160">
        <v>8430</v>
      </c>
      <c r="I9" s="167">
        <f t="shared" si="1"/>
        <v>4.288488210818308</v>
      </c>
      <c r="J9" s="85">
        <f t="shared" si="2"/>
        <v>40.89365804585656</v>
      </c>
      <c r="K9" s="85">
        <f t="shared" si="0"/>
        <v>86.40836408364083</v>
      </c>
      <c r="L9" s="160">
        <v>40</v>
      </c>
      <c r="M9" s="168">
        <v>22</v>
      </c>
    </row>
    <row r="10" spans="1:13" ht="21.75" customHeight="1">
      <c r="A10" s="458">
        <v>4</v>
      </c>
      <c r="B10" s="68" t="s">
        <v>527</v>
      </c>
      <c r="C10" s="160">
        <v>11148</v>
      </c>
      <c r="D10" s="160">
        <v>5244</v>
      </c>
      <c r="E10" s="160">
        <v>3876</v>
      </c>
      <c r="F10" s="160">
        <v>51754</v>
      </c>
      <c r="G10" s="160">
        <v>9819</v>
      </c>
      <c r="H10" s="160">
        <v>9072</v>
      </c>
      <c r="I10" s="167">
        <f t="shared" si="1"/>
        <v>13.352425180598555</v>
      </c>
      <c r="J10" s="85">
        <f t="shared" si="2"/>
        <v>88.07857911733046</v>
      </c>
      <c r="K10" s="85">
        <f t="shared" si="0"/>
        <v>92.3923006416132</v>
      </c>
      <c r="L10" s="160">
        <v>40</v>
      </c>
      <c r="M10" s="168">
        <v>22</v>
      </c>
    </row>
    <row r="11" spans="1:13" ht="32.25" customHeight="1">
      <c r="A11" s="458">
        <v>5</v>
      </c>
      <c r="B11" s="67" t="s">
        <v>24</v>
      </c>
      <c r="C11" s="171">
        <v>22129</v>
      </c>
      <c r="D11" s="172">
        <v>17703</v>
      </c>
      <c r="E11" s="171">
        <v>0</v>
      </c>
      <c r="F11" s="160">
        <v>0</v>
      </c>
      <c r="G11" s="160">
        <v>0</v>
      </c>
      <c r="H11" s="160">
        <v>0</v>
      </c>
      <c r="I11" s="167"/>
      <c r="J11" s="85">
        <f t="shared" si="2"/>
        <v>0</v>
      </c>
      <c r="K11" s="85"/>
      <c r="L11" s="160">
        <v>0</v>
      </c>
      <c r="M11" s="168">
        <v>0</v>
      </c>
    </row>
    <row r="12" spans="1:13" ht="31.5" customHeight="1">
      <c r="A12" s="458">
        <v>6</v>
      </c>
      <c r="B12" s="67" t="s">
        <v>556</v>
      </c>
      <c r="C12" s="160">
        <v>7061</v>
      </c>
      <c r="D12" s="161">
        <v>2323</v>
      </c>
      <c r="E12" s="160">
        <v>0</v>
      </c>
      <c r="F12" s="171">
        <v>0</v>
      </c>
      <c r="G12" s="171">
        <v>4738</v>
      </c>
      <c r="H12" s="160">
        <v>0</v>
      </c>
      <c r="I12" s="167"/>
      <c r="J12" s="85">
        <f t="shared" si="2"/>
        <v>67.10097719869707</v>
      </c>
      <c r="K12" s="85"/>
      <c r="L12" s="160">
        <v>0</v>
      </c>
      <c r="M12" s="168">
        <v>22</v>
      </c>
    </row>
    <row r="13" spans="1:13" ht="24.75" customHeight="1" thickBot="1">
      <c r="A13" s="492">
        <v>7</v>
      </c>
      <c r="B13" s="14" t="s">
        <v>529</v>
      </c>
      <c r="C13" s="219">
        <v>125079</v>
      </c>
      <c r="D13" s="219">
        <v>94738</v>
      </c>
      <c r="E13" s="253">
        <v>0</v>
      </c>
      <c r="F13" s="257">
        <v>0</v>
      </c>
      <c r="G13" s="257">
        <v>0</v>
      </c>
      <c r="H13" s="244">
        <v>0</v>
      </c>
      <c r="I13" s="167"/>
      <c r="J13" s="86">
        <f t="shared" si="2"/>
        <v>0</v>
      </c>
      <c r="K13" s="85"/>
      <c r="L13" s="173">
        <v>0</v>
      </c>
      <c r="M13" s="318">
        <v>0</v>
      </c>
    </row>
    <row r="14" spans="1:13" ht="39.75" customHeight="1" thickBot="1" thickTop="1">
      <c r="A14" s="736" t="s">
        <v>525</v>
      </c>
      <c r="B14" s="747"/>
      <c r="C14" s="81">
        <f aca="true" t="shared" si="3" ref="C14:H14">SUM(C7:C13)</f>
        <v>294175</v>
      </c>
      <c r="D14" s="81">
        <f>SUM(D7:D13)</f>
        <v>169394</v>
      </c>
      <c r="E14" s="176">
        <f t="shared" si="3"/>
        <v>5962</v>
      </c>
      <c r="F14" s="176">
        <f t="shared" si="3"/>
        <v>57836</v>
      </c>
      <c r="G14" s="176">
        <f t="shared" si="3"/>
        <v>71326</v>
      </c>
      <c r="H14" s="81">
        <f t="shared" si="3"/>
        <v>54383</v>
      </c>
      <c r="I14" s="76">
        <f t="shared" si="1"/>
        <v>9.700771553170076</v>
      </c>
      <c r="J14" s="76">
        <f t="shared" si="2"/>
        <v>24.24611200815841</v>
      </c>
      <c r="K14" s="76">
        <f t="shared" si="0"/>
        <v>76.2456888091299</v>
      </c>
      <c r="L14" s="176"/>
      <c r="M14" s="181"/>
    </row>
    <row r="15" spans="1:13" ht="21" customHeight="1">
      <c r="A15" s="862" t="s">
        <v>619</v>
      </c>
      <c r="B15" s="863"/>
      <c r="C15" s="863"/>
      <c r="D15" s="863"/>
      <c r="E15" s="863"/>
      <c r="F15" s="863"/>
      <c r="G15" s="863"/>
      <c r="H15" s="863"/>
      <c r="I15" s="863"/>
      <c r="J15" s="863"/>
      <c r="K15" s="863"/>
      <c r="L15" s="863"/>
      <c r="M15" s="863"/>
    </row>
    <row r="16" spans="1:13" ht="33" customHeight="1">
      <c r="A16" s="869" t="s">
        <v>423</v>
      </c>
      <c r="B16" s="869"/>
      <c r="C16" s="869"/>
      <c r="D16" s="869"/>
      <c r="E16" s="869"/>
      <c r="F16" s="869"/>
      <c r="G16" s="869"/>
      <c r="H16" s="869"/>
      <c r="I16" s="869"/>
      <c r="J16" s="869"/>
      <c r="K16" s="869"/>
      <c r="L16" s="869"/>
      <c r="M16" s="869"/>
    </row>
  </sheetData>
  <sheetProtection/>
  <mergeCells count="19">
    <mergeCell ref="A16:M16"/>
    <mergeCell ref="A1:M1"/>
    <mergeCell ref="K4:K5"/>
    <mergeCell ref="L4:L5"/>
    <mergeCell ref="M4:M5"/>
    <mergeCell ref="L3:M3"/>
    <mergeCell ref="G4:G5"/>
    <mergeCell ref="H4:H5"/>
    <mergeCell ref="I4:I5"/>
    <mergeCell ref="J4:J5"/>
    <mergeCell ref="A15:M15"/>
    <mergeCell ref="A14:B14"/>
    <mergeCell ref="A2:I2"/>
    <mergeCell ref="A4:A5"/>
    <mergeCell ref="B4:B5"/>
    <mergeCell ref="C4:C5"/>
    <mergeCell ref="D4:D5"/>
    <mergeCell ref="E4:E5"/>
    <mergeCell ref="F4:F5"/>
  </mergeCells>
  <printOptions horizontalCentered="1"/>
  <pageMargins left="0.7480314960629921" right="0.35433070866141736" top="0.9448818897637796" bottom="0.3937007874015748" header="0.5118110236220472" footer="0.5118110236220472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"/>
  <sheetViews>
    <sheetView zoomScalePageLayoutView="0" workbookViewId="0" topLeftCell="A6">
      <selection activeCell="N14" sqref="N14"/>
    </sheetView>
  </sheetViews>
  <sheetFormatPr defaultColWidth="9.140625" defaultRowHeight="12.75"/>
  <cols>
    <col min="1" max="1" width="3.00390625" style="6" customWidth="1"/>
    <col min="2" max="2" width="18.8515625" style="6" customWidth="1"/>
    <col min="3" max="4" width="8.28125" style="6" customWidth="1"/>
    <col min="5" max="5" width="10.57421875" style="6" customWidth="1"/>
    <col min="6" max="6" width="9.28125" style="6" customWidth="1"/>
    <col min="7" max="7" width="9.7109375" style="6" customWidth="1"/>
    <col min="8" max="8" width="11.140625" style="6" customWidth="1"/>
    <col min="9" max="9" width="8.7109375" style="6" customWidth="1"/>
    <col min="10" max="10" width="9.57421875" style="6" customWidth="1"/>
    <col min="11" max="11" width="10.421875" style="6" customWidth="1"/>
    <col min="12" max="12" width="7.8515625" style="6" customWidth="1"/>
    <col min="13" max="13" width="11.140625" style="6" customWidth="1"/>
    <col min="14" max="16384" width="9.140625" style="6" customWidth="1"/>
  </cols>
  <sheetData>
    <row r="1" spans="1:13" s="5" customFormat="1" ht="33.75" customHeight="1">
      <c r="A1" s="703" t="s">
        <v>597</v>
      </c>
      <c r="B1" s="729"/>
      <c r="C1" s="729"/>
      <c r="D1" s="729"/>
      <c r="E1" s="729"/>
      <c r="F1" s="729"/>
      <c r="G1" s="729"/>
      <c r="H1" s="729"/>
      <c r="I1" s="729"/>
      <c r="J1" s="866"/>
      <c r="K1" s="866"/>
      <c r="L1" s="866"/>
      <c r="M1" s="866"/>
    </row>
    <row r="2" spans="1:9" s="5" customFormat="1" ht="12" customHeight="1">
      <c r="A2" s="689" t="s">
        <v>199</v>
      </c>
      <c r="B2" s="870"/>
      <c r="C2" s="870"/>
      <c r="D2" s="870"/>
      <c r="E2" s="870"/>
      <c r="F2" s="870"/>
      <c r="G2" s="870"/>
      <c r="H2" s="870"/>
      <c r="I2" s="870"/>
    </row>
    <row r="3" spans="1:13" ht="13.5" customHeight="1" thickBot="1">
      <c r="A3" s="45"/>
      <c r="B3" s="45"/>
      <c r="C3" s="45"/>
      <c r="D3" s="45"/>
      <c r="E3" s="45"/>
      <c r="F3" s="45"/>
      <c r="G3" s="45"/>
      <c r="H3" s="45"/>
      <c r="I3" s="183"/>
      <c r="L3" s="846" t="s">
        <v>127</v>
      </c>
      <c r="M3" s="846"/>
    </row>
    <row r="4" spans="1:13" ht="36.75" customHeight="1">
      <c r="A4" s="850" t="s">
        <v>56</v>
      </c>
      <c r="B4" s="852" t="s">
        <v>58</v>
      </c>
      <c r="C4" s="854" t="s">
        <v>192</v>
      </c>
      <c r="D4" s="854" t="s">
        <v>19</v>
      </c>
      <c r="E4" s="856" t="s">
        <v>193</v>
      </c>
      <c r="F4" s="856" t="s">
        <v>23</v>
      </c>
      <c r="G4" s="854" t="s">
        <v>194</v>
      </c>
      <c r="H4" s="856" t="s">
        <v>195</v>
      </c>
      <c r="I4" s="856" t="s">
        <v>20</v>
      </c>
      <c r="J4" s="856" t="s">
        <v>196</v>
      </c>
      <c r="K4" s="856" t="s">
        <v>197</v>
      </c>
      <c r="L4" s="856" t="s">
        <v>21</v>
      </c>
      <c r="M4" s="858" t="s">
        <v>22</v>
      </c>
    </row>
    <row r="5" spans="1:13" ht="101.25" customHeight="1" thickBot="1">
      <c r="A5" s="851"/>
      <c r="B5" s="853"/>
      <c r="C5" s="871"/>
      <c r="D5" s="872"/>
      <c r="E5" s="873"/>
      <c r="F5" s="873"/>
      <c r="G5" s="871"/>
      <c r="H5" s="878"/>
      <c r="I5" s="873"/>
      <c r="J5" s="873"/>
      <c r="K5" s="874"/>
      <c r="L5" s="873"/>
      <c r="M5" s="877"/>
    </row>
    <row r="6" spans="1:13" s="35" customFormat="1" ht="9.75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31">
        <v>12</v>
      </c>
    </row>
    <row r="7" spans="1:13" ht="30" customHeight="1" thickTop="1">
      <c r="A7" s="8">
        <v>1</v>
      </c>
      <c r="B7" s="14" t="s">
        <v>91</v>
      </c>
      <c r="C7" s="258">
        <v>15556</v>
      </c>
      <c r="D7" s="162">
        <v>12655</v>
      </c>
      <c r="E7" s="162">
        <v>0</v>
      </c>
      <c r="F7" s="162">
        <v>0</v>
      </c>
      <c r="G7" s="162">
        <v>13222</v>
      </c>
      <c r="H7" s="162">
        <v>6986</v>
      </c>
      <c r="I7" s="319"/>
      <c r="J7" s="84">
        <f>G7/C7*100</f>
        <v>84.99614296734379</v>
      </c>
      <c r="K7" s="85">
        <f aca="true" t="shared" si="0" ref="K7:K15">H7/G7*100</f>
        <v>52.83618212070791</v>
      </c>
      <c r="L7" s="320">
        <v>20</v>
      </c>
      <c r="M7" s="321">
        <v>0</v>
      </c>
    </row>
    <row r="8" spans="1:13" ht="30" customHeight="1">
      <c r="A8" s="9">
        <v>2</v>
      </c>
      <c r="B8" s="67" t="s">
        <v>555</v>
      </c>
      <c r="C8" s="160">
        <v>13703</v>
      </c>
      <c r="D8" s="161">
        <v>1413</v>
      </c>
      <c r="E8" s="160">
        <v>1313</v>
      </c>
      <c r="F8" s="160">
        <v>26078</v>
      </c>
      <c r="G8" s="160">
        <v>13436</v>
      </c>
      <c r="H8" s="160">
        <v>13433</v>
      </c>
      <c r="I8" s="319">
        <f aca="true" t="shared" si="1" ref="I8:I15">F8/E8</f>
        <v>19.861386138613863</v>
      </c>
      <c r="J8" s="85">
        <f aca="true" t="shared" si="2" ref="J8:J15">G8/C8*100</f>
        <v>98.05152156462088</v>
      </c>
      <c r="K8" s="85">
        <f t="shared" si="0"/>
        <v>99.9776719261685</v>
      </c>
      <c r="L8" s="219">
        <v>40</v>
      </c>
      <c r="M8" s="315">
        <v>22</v>
      </c>
    </row>
    <row r="9" spans="1:13" ht="30" customHeight="1">
      <c r="A9" s="9">
        <v>3</v>
      </c>
      <c r="B9" s="67" t="s">
        <v>526</v>
      </c>
      <c r="C9" s="160">
        <v>6286</v>
      </c>
      <c r="D9" s="161">
        <v>652</v>
      </c>
      <c r="E9" s="160">
        <v>602</v>
      </c>
      <c r="F9" s="160">
        <v>652</v>
      </c>
      <c r="G9" s="160">
        <v>6278</v>
      </c>
      <c r="H9" s="160">
        <v>5684</v>
      </c>
      <c r="I9" s="319">
        <f t="shared" si="1"/>
        <v>1.0830564784053156</v>
      </c>
      <c r="J9" s="85">
        <f>G9/C9*100</f>
        <v>99.87273305758829</v>
      </c>
      <c r="K9" s="85">
        <f>H9/G9*100</f>
        <v>90.53838802166295</v>
      </c>
      <c r="L9" s="219">
        <v>40</v>
      </c>
      <c r="M9" s="315">
        <v>22</v>
      </c>
    </row>
    <row r="10" spans="1:13" ht="30" customHeight="1">
      <c r="A10" s="9">
        <v>4</v>
      </c>
      <c r="B10" s="67" t="s">
        <v>92</v>
      </c>
      <c r="C10" s="160">
        <v>1177</v>
      </c>
      <c r="D10" s="161">
        <v>939</v>
      </c>
      <c r="E10" s="160">
        <v>0</v>
      </c>
      <c r="F10" s="160">
        <v>0</v>
      </c>
      <c r="G10" s="160">
        <v>0</v>
      </c>
      <c r="H10" s="160">
        <v>0</v>
      </c>
      <c r="I10" s="319"/>
      <c r="J10" s="85">
        <f t="shared" si="2"/>
        <v>0</v>
      </c>
      <c r="K10" s="85"/>
      <c r="L10" s="219">
        <v>0</v>
      </c>
      <c r="M10" s="315">
        <v>0</v>
      </c>
    </row>
    <row r="11" spans="1:13" ht="30" customHeight="1">
      <c r="A11" s="9">
        <v>5</v>
      </c>
      <c r="B11" s="67" t="s">
        <v>439</v>
      </c>
      <c r="C11" s="370">
        <v>30939</v>
      </c>
      <c r="D11" s="371">
        <v>30939</v>
      </c>
      <c r="E11" s="361">
        <v>0</v>
      </c>
      <c r="F11" s="361">
        <v>0</v>
      </c>
      <c r="G11" s="361">
        <v>0</v>
      </c>
      <c r="H11" s="361">
        <v>0</v>
      </c>
      <c r="I11" s="319"/>
      <c r="J11" s="85">
        <f t="shared" si="2"/>
        <v>0</v>
      </c>
      <c r="K11" s="85"/>
      <c r="L11" s="219">
        <v>36</v>
      </c>
      <c r="M11" s="315">
        <v>22</v>
      </c>
    </row>
    <row r="12" spans="1:13" ht="40.5" customHeight="1">
      <c r="A12" s="9">
        <v>6</v>
      </c>
      <c r="B12" s="67" t="s">
        <v>545</v>
      </c>
      <c r="C12" s="370">
        <v>29332</v>
      </c>
      <c r="D12" s="371">
        <v>527</v>
      </c>
      <c r="E12" s="370">
        <v>0</v>
      </c>
      <c r="F12" s="361">
        <v>0</v>
      </c>
      <c r="G12" s="361">
        <v>27648</v>
      </c>
      <c r="H12" s="361">
        <v>27578</v>
      </c>
      <c r="I12" s="319"/>
      <c r="J12" s="85">
        <f t="shared" si="2"/>
        <v>94.25882994681577</v>
      </c>
      <c r="K12" s="85">
        <f t="shared" si="0"/>
        <v>99.74681712962963</v>
      </c>
      <c r="L12" s="219">
        <v>40</v>
      </c>
      <c r="M12" s="315">
        <v>22</v>
      </c>
    </row>
    <row r="13" spans="1:13" ht="30.75" customHeight="1">
      <c r="A13" s="9">
        <v>7</v>
      </c>
      <c r="B13" s="67" t="s">
        <v>531</v>
      </c>
      <c r="C13" s="160">
        <v>61751</v>
      </c>
      <c r="D13" s="161">
        <v>6663</v>
      </c>
      <c r="E13" s="160">
        <v>2024</v>
      </c>
      <c r="F13" s="160">
        <v>13888</v>
      </c>
      <c r="G13" s="160">
        <v>30888</v>
      </c>
      <c r="H13" s="160">
        <v>30888</v>
      </c>
      <c r="I13" s="319">
        <f t="shared" si="1"/>
        <v>6.861660079051384</v>
      </c>
      <c r="J13" s="85">
        <f t="shared" si="2"/>
        <v>50.020242587164574</v>
      </c>
      <c r="K13" s="85">
        <f t="shared" si="0"/>
        <v>100</v>
      </c>
      <c r="L13" s="219">
        <v>35</v>
      </c>
      <c r="M13" s="315">
        <v>22</v>
      </c>
    </row>
    <row r="14" spans="1:13" ht="53.25" customHeight="1" thickBot="1">
      <c r="A14" s="32">
        <v>8</v>
      </c>
      <c r="B14" s="209" t="s">
        <v>270</v>
      </c>
      <c r="C14" s="173">
        <v>2417</v>
      </c>
      <c r="D14" s="316">
        <v>1300</v>
      </c>
      <c r="E14" s="173">
        <v>1300</v>
      </c>
      <c r="F14" s="173">
        <v>19500</v>
      </c>
      <c r="G14" s="173">
        <v>1300</v>
      </c>
      <c r="H14" s="173">
        <v>1300</v>
      </c>
      <c r="I14" s="322">
        <f t="shared" si="1"/>
        <v>15</v>
      </c>
      <c r="J14" s="86">
        <f>G14/C14*100</f>
        <v>53.78568473314026</v>
      </c>
      <c r="K14" s="86">
        <f>H14/G14*100</f>
        <v>100</v>
      </c>
      <c r="L14" s="257">
        <v>40</v>
      </c>
      <c r="M14" s="323">
        <v>7</v>
      </c>
    </row>
    <row r="15" spans="1:13" ht="33" customHeight="1" thickBot="1" thickTop="1">
      <c r="A15" s="875" t="s">
        <v>525</v>
      </c>
      <c r="B15" s="876"/>
      <c r="C15" s="176">
        <f aca="true" t="shared" si="3" ref="C15:H15">SUM(C7:C14)</f>
        <v>161161</v>
      </c>
      <c r="D15" s="176">
        <f t="shared" si="3"/>
        <v>55088</v>
      </c>
      <c r="E15" s="176">
        <f t="shared" si="3"/>
        <v>5239</v>
      </c>
      <c r="F15" s="176">
        <f t="shared" si="3"/>
        <v>60118</v>
      </c>
      <c r="G15" s="176">
        <f t="shared" si="3"/>
        <v>92772</v>
      </c>
      <c r="H15" s="176">
        <f t="shared" si="3"/>
        <v>85869</v>
      </c>
      <c r="I15" s="80">
        <f t="shared" si="1"/>
        <v>11.475090666157664</v>
      </c>
      <c r="J15" s="80">
        <f t="shared" si="2"/>
        <v>57.56479545299421</v>
      </c>
      <c r="K15" s="80">
        <f t="shared" si="0"/>
        <v>92.55917733798991</v>
      </c>
      <c r="L15" s="207"/>
      <c r="M15" s="208"/>
    </row>
    <row r="16" spans="1:13" s="49" customFormat="1" ht="30" customHeight="1">
      <c r="A16" s="804" t="s">
        <v>424</v>
      </c>
      <c r="B16" s="804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</row>
    <row r="17" spans="1:9" ht="13.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3.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3.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3.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3.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3.5">
      <c r="A22" s="11"/>
      <c r="B22" s="11"/>
      <c r="C22" s="11"/>
      <c r="D22" s="11"/>
      <c r="E22" s="11"/>
      <c r="F22" s="11"/>
      <c r="G22" s="11"/>
      <c r="H22" s="11"/>
      <c r="I22" s="11"/>
    </row>
  </sheetData>
  <sheetProtection/>
  <mergeCells count="18">
    <mergeCell ref="A15:B15"/>
    <mergeCell ref="A16:M16"/>
    <mergeCell ref="L4:L5"/>
    <mergeCell ref="M4:M5"/>
    <mergeCell ref="F4:F5"/>
    <mergeCell ref="G4:G5"/>
    <mergeCell ref="H4:H5"/>
    <mergeCell ref="I4:I5"/>
    <mergeCell ref="A1:M1"/>
    <mergeCell ref="L3:M3"/>
    <mergeCell ref="A2:I2"/>
    <mergeCell ref="A4:A5"/>
    <mergeCell ref="B4:B5"/>
    <mergeCell ref="C4:C5"/>
    <mergeCell ref="D4:D5"/>
    <mergeCell ref="E4:E5"/>
    <mergeCell ref="J4:J5"/>
    <mergeCell ref="K4:K5"/>
  </mergeCells>
  <printOptions horizontalCentered="1"/>
  <pageMargins left="0.35433070866141736" right="0.35433070866141736" top="0.9448818897637796" bottom="0.3937007874015748" header="0.5118110236220472" footer="0.5118110236220472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M34"/>
  <sheetViews>
    <sheetView zoomScaleSheetLayoutView="100" zoomScalePageLayoutView="0" workbookViewId="0" topLeftCell="A20">
      <selection activeCell="L28" sqref="L28"/>
    </sheetView>
  </sheetViews>
  <sheetFormatPr defaultColWidth="9.140625" defaultRowHeight="12.75"/>
  <cols>
    <col min="1" max="1" width="3.57421875" style="6" customWidth="1"/>
    <col min="2" max="2" width="30.57421875" style="6" customWidth="1"/>
    <col min="3" max="3" width="10.8515625" style="6" customWidth="1"/>
    <col min="4" max="4" width="10.140625" style="6" customWidth="1"/>
    <col min="5" max="5" width="11.00390625" style="6" customWidth="1"/>
    <col min="6" max="6" width="11.421875" style="6" customWidth="1"/>
    <col min="7" max="7" width="10.57421875" style="6" customWidth="1"/>
    <col min="8" max="8" width="12.28125" style="6" customWidth="1"/>
    <col min="9" max="16384" width="9.140625" style="6" customWidth="1"/>
  </cols>
  <sheetData>
    <row r="1" spans="1:8" ht="22.5" customHeight="1">
      <c r="A1" s="703" t="s">
        <v>598</v>
      </c>
      <c r="B1" s="703"/>
      <c r="C1" s="703"/>
      <c r="D1" s="703"/>
      <c r="E1" s="703"/>
      <c r="F1" s="703"/>
      <c r="G1" s="703"/>
      <c r="H1" s="866"/>
    </row>
    <row r="2" spans="1:8" ht="12.75" customHeight="1" thickBot="1">
      <c r="A2" s="45"/>
      <c r="B2" s="47"/>
      <c r="C2" s="27"/>
      <c r="D2" s="27"/>
      <c r="E2" s="27"/>
      <c r="F2" s="45"/>
      <c r="G2" s="4"/>
      <c r="H2" s="24" t="s">
        <v>165</v>
      </c>
    </row>
    <row r="3" spans="1:8" ht="45.75" customHeight="1">
      <c r="A3" s="864" t="s">
        <v>537</v>
      </c>
      <c r="B3" s="881" t="s">
        <v>50</v>
      </c>
      <c r="C3" s="883" t="s">
        <v>224</v>
      </c>
      <c r="D3" s="883" t="s">
        <v>46</v>
      </c>
      <c r="E3" s="883" t="s">
        <v>225</v>
      </c>
      <c r="F3" s="883" t="s">
        <v>523</v>
      </c>
      <c r="G3" s="883" t="s">
        <v>524</v>
      </c>
      <c r="H3" s="879" t="s">
        <v>226</v>
      </c>
    </row>
    <row r="4" spans="1:8" ht="76.5" customHeight="1" thickBot="1">
      <c r="A4" s="865"/>
      <c r="B4" s="882"/>
      <c r="C4" s="884"/>
      <c r="D4" s="884"/>
      <c r="E4" s="885"/>
      <c r="F4" s="884"/>
      <c r="G4" s="884"/>
      <c r="H4" s="880"/>
    </row>
    <row r="5" spans="1:8" s="35" customFormat="1" ht="9.75" customHeight="1" thickBot="1" thickTop="1">
      <c r="A5" s="28">
        <v>0</v>
      </c>
      <c r="B5" s="38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31">
        <v>7</v>
      </c>
    </row>
    <row r="6" spans="1:8" ht="19.5" customHeight="1" thickTop="1">
      <c r="A6" s="8">
        <v>1</v>
      </c>
      <c r="B6" s="384" t="s">
        <v>554</v>
      </c>
      <c r="C6" s="220" t="s">
        <v>434</v>
      </c>
      <c r="D6" s="220">
        <v>663</v>
      </c>
      <c r="E6" s="220">
        <v>5710</v>
      </c>
      <c r="F6" s="219">
        <v>4289</v>
      </c>
      <c r="G6" s="243">
        <f>F6/E6*100</f>
        <v>75.1138353765324</v>
      </c>
      <c r="H6" s="321">
        <v>687</v>
      </c>
    </row>
    <row r="7" spans="1:8" ht="19.5" customHeight="1">
      <c r="A7" s="9">
        <v>2</v>
      </c>
      <c r="B7" s="386" t="s">
        <v>555</v>
      </c>
      <c r="C7" s="220" t="s">
        <v>434</v>
      </c>
      <c r="D7" s="220">
        <v>13</v>
      </c>
      <c r="E7" s="220">
        <v>858</v>
      </c>
      <c r="F7" s="219">
        <v>826</v>
      </c>
      <c r="G7" s="243">
        <f aca="true" t="shared" si="0" ref="G7:G32">F7/E7*100</f>
        <v>96.27039627039628</v>
      </c>
      <c r="H7" s="315">
        <v>22</v>
      </c>
    </row>
    <row r="8" spans="1:8" ht="19.5" customHeight="1">
      <c r="A8" s="9">
        <v>3</v>
      </c>
      <c r="B8" s="385" t="s">
        <v>526</v>
      </c>
      <c r="C8" s="220" t="s">
        <v>434</v>
      </c>
      <c r="D8" s="220">
        <v>50</v>
      </c>
      <c r="E8" s="220">
        <v>1191</v>
      </c>
      <c r="F8" s="219">
        <v>981</v>
      </c>
      <c r="G8" s="243">
        <f t="shared" si="0"/>
        <v>82.36775818639799</v>
      </c>
      <c r="H8" s="315">
        <v>20</v>
      </c>
    </row>
    <row r="9" spans="1:8" ht="19.5" customHeight="1">
      <c r="A9" s="9">
        <v>4</v>
      </c>
      <c r="B9" s="385" t="s">
        <v>527</v>
      </c>
      <c r="C9" s="220" t="s">
        <v>434</v>
      </c>
      <c r="D9" s="219">
        <v>15</v>
      </c>
      <c r="E9" s="219">
        <v>1066</v>
      </c>
      <c r="F9" s="219">
        <v>1066</v>
      </c>
      <c r="G9" s="243">
        <f t="shared" si="0"/>
        <v>100</v>
      </c>
      <c r="H9" s="315">
        <v>12</v>
      </c>
    </row>
    <row r="10" spans="1:8" ht="19.5" customHeight="1">
      <c r="A10" s="490">
        <v>5</v>
      </c>
      <c r="B10" s="386" t="s">
        <v>528</v>
      </c>
      <c r="C10" s="220" t="s">
        <v>434</v>
      </c>
      <c r="D10" s="220">
        <v>42</v>
      </c>
      <c r="E10" s="220">
        <v>674</v>
      </c>
      <c r="F10" s="219">
        <v>18</v>
      </c>
      <c r="G10" s="243">
        <f t="shared" si="0"/>
        <v>2.6706231454005933</v>
      </c>
      <c r="H10" s="315">
        <v>33</v>
      </c>
    </row>
    <row r="11" spans="1:8" ht="24.75" customHeight="1">
      <c r="A11" s="9">
        <v>6</v>
      </c>
      <c r="B11" s="386" t="s">
        <v>176</v>
      </c>
      <c r="C11" s="220" t="s">
        <v>434</v>
      </c>
      <c r="D11" s="220">
        <v>52</v>
      </c>
      <c r="E11" s="220">
        <v>467</v>
      </c>
      <c r="F11" s="219">
        <v>467</v>
      </c>
      <c r="G11" s="243">
        <f t="shared" si="0"/>
        <v>100</v>
      </c>
      <c r="H11" s="315">
        <v>14</v>
      </c>
    </row>
    <row r="12" spans="1:8" ht="19.5" customHeight="1">
      <c r="A12" s="9">
        <v>7</v>
      </c>
      <c r="B12" s="385" t="s">
        <v>529</v>
      </c>
      <c r="C12" s="220" t="s">
        <v>434</v>
      </c>
      <c r="D12" s="220">
        <v>25</v>
      </c>
      <c r="E12" s="220">
        <v>554</v>
      </c>
      <c r="F12" s="219">
        <v>170</v>
      </c>
      <c r="G12" s="243">
        <f t="shared" si="0"/>
        <v>30.685920577617328</v>
      </c>
      <c r="H12" s="315">
        <v>25</v>
      </c>
    </row>
    <row r="13" spans="1:8" ht="19.5" customHeight="1">
      <c r="A13" s="9">
        <v>8</v>
      </c>
      <c r="B13" s="386" t="s">
        <v>530</v>
      </c>
      <c r="C13" s="220" t="s">
        <v>434</v>
      </c>
      <c r="D13" s="220">
        <v>68</v>
      </c>
      <c r="E13" s="220">
        <v>549</v>
      </c>
      <c r="F13" s="219">
        <v>234</v>
      </c>
      <c r="G13" s="243">
        <f t="shared" si="0"/>
        <v>42.62295081967213</v>
      </c>
      <c r="H13" s="315">
        <v>91</v>
      </c>
    </row>
    <row r="14" spans="1:8" ht="24.75" customHeight="1">
      <c r="A14" s="9">
        <v>9</v>
      </c>
      <c r="B14" s="386" t="s">
        <v>548</v>
      </c>
      <c r="C14" s="220" t="s">
        <v>434</v>
      </c>
      <c r="D14" s="220">
        <v>95</v>
      </c>
      <c r="E14" s="220">
        <v>722</v>
      </c>
      <c r="F14" s="219">
        <v>640</v>
      </c>
      <c r="G14" s="243">
        <f t="shared" si="0"/>
        <v>88.64265927977839</v>
      </c>
      <c r="H14" s="315">
        <v>40</v>
      </c>
    </row>
    <row r="15" spans="1:8" ht="24.75" customHeight="1">
      <c r="A15" s="9">
        <v>10</v>
      </c>
      <c r="B15" s="386" t="s">
        <v>549</v>
      </c>
      <c r="C15" s="220" t="s">
        <v>434</v>
      </c>
      <c r="D15" s="220">
        <v>10</v>
      </c>
      <c r="E15" s="220">
        <v>67</v>
      </c>
      <c r="F15" s="219">
        <v>51</v>
      </c>
      <c r="G15" s="243">
        <f t="shared" si="0"/>
        <v>76.11940298507463</v>
      </c>
      <c r="H15" s="315">
        <v>5</v>
      </c>
    </row>
    <row r="16" spans="1:8" ht="24.75" customHeight="1">
      <c r="A16" s="9">
        <v>11</v>
      </c>
      <c r="B16" s="386" t="s">
        <v>556</v>
      </c>
      <c r="C16" s="220" t="s">
        <v>434</v>
      </c>
      <c r="D16" s="220">
        <v>47</v>
      </c>
      <c r="E16" s="220">
        <v>658</v>
      </c>
      <c r="F16" s="219">
        <v>658</v>
      </c>
      <c r="G16" s="243">
        <f t="shared" si="0"/>
        <v>100</v>
      </c>
      <c r="H16" s="315">
        <v>48</v>
      </c>
    </row>
    <row r="17" spans="1:8" ht="19.5" customHeight="1">
      <c r="A17" s="9">
        <v>12</v>
      </c>
      <c r="B17" s="386" t="s">
        <v>531</v>
      </c>
      <c r="C17" s="220" t="s">
        <v>434</v>
      </c>
      <c r="D17" s="220">
        <v>40</v>
      </c>
      <c r="E17" s="220">
        <v>198</v>
      </c>
      <c r="F17" s="219">
        <v>198</v>
      </c>
      <c r="G17" s="243">
        <f t="shared" si="0"/>
        <v>100</v>
      </c>
      <c r="H17" s="315">
        <v>40</v>
      </c>
    </row>
    <row r="18" spans="1:8" ht="19.5" customHeight="1">
      <c r="A18" s="9">
        <v>13</v>
      </c>
      <c r="B18" s="386" t="s">
        <v>532</v>
      </c>
      <c r="C18" s="220" t="s">
        <v>434</v>
      </c>
      <c r="D18" s="240">
        <v>28</v>
      </c>
      <c r="E18" s="240">
        <v>241</v>
      </c>
      <c r="F18" s="244">
        <v>208</v>
      </c>
      <c r="G18" s="243">
        <f t="shared" si="0"/>
        <v>86.30705394190872</v>
      </c>
      <c r="H18" s="315">
        <v>28</v>
      </c>
    </row>
    <row r="19" spans="1:8" ht="24.75" customHeight="1">
      <c r="A19" s="10">
        <v>14</v>
      </c>
      <c r="B19" s="384" t="s">
        <v>562</v>
      </c>
      <c r="C19" s="220" t="s">
        <v>434</v>
      </c>
      <c r="D19" s="220">
        <v>12</v>
      </c>
      <c r="E19" s="240">
        <v>327</v>
      </c>
      <c r="F19" s="244">
        <v>327</v>
      </c>
      <c r="G19" s="243">
        <f>F19/E19*100</f>
        <v>100</v>
      </c>
      <c r="H19" s="315">
        <v>11</v>
      </c>
    </row>
    <row r="20" spans="1:8" ht="24.75" customHeight="1">
      <c r="A20" s="10">
        <v>15</v>
      </c>
      <c r="B20" s="387" t="s">
        <v>440</v>
      </c>
      <c r="C20" s="220" t="s">
        <v>434</v>
      </c>
      <c r="D20" s="220">
        <v>44</v>
      </c>
      <c r="E20" s="220">
        <v>401</v>
      </c>
      <c r="F20" s="219">
        <v>329</v>
      </c>
      <c r="G20" s="243">
        <f t="shared" si="0"/>
        <v>82.04488778054862</v>
      </c>
      <c r="H20" s="315">
        <v>44</v>
      </c>
    </row>
    <row r="21" spans="1:8" ht="24.75" customHeight="1">
      <c r="A21" s="9">
        <v>16</v>
      </c>
      <c r="B21" s="386" t="s">
        <v>177</v>
      </c>
      <c r="C21" s="220" t="s">
        <v>434</v>
      </c>
      <c r="D21" s="220">
        <v>50</v>
      </c>
      <c r="E21" s="220">
        <v>596</v>
      </c>
      <c r="F21" s="219">
        <v>596</v>
      </c>
      <c r="G21" s="243">
        <f t="shared" si="0"/>
        <v>100</v>
      </c>
      <c r="H21" s="315">
        <v>40</v>
      </c>
    </row>
    <row r="22" spans="1:8" ht="19.5" customHeight="1">
      <c r="A22" s="9">
        <v>17</v>
      </c>
      <c r="B22" s="386" t="s">
        <v>534</v>
      </c>
      <c r="C22" s="220" t="s">
        <v>434</v>
      </c>
      <c r="D22" s="220">
        <v>20</v>
      </c>
      <c r="E22" s="220">
        <v>241</v>
      </c>
      <c r="F22" s="219">
        <v>73</v>
      </c>
      <c r="G22" s="243">
        <f t="shared" si="0"/>
        <v>30.29045643153527</v>
      </c>
      <c r="H22" s="315">
        <v>18</v>
      </c>
    </row>
    <row r="23" spans="1:8" ht="24.75" customHeight="1">
      <c r="A23" s="9">
        <v>18</v>
      </c>
      <c r="B23" s="386" t="s">
        <v>552</v>
      </c>
      <c r="C23" s="220" t="s">
        <v>434</v>
      </c>
      <c r="D23" s="219">
        <v>9</v>
      </c>
      <c r="E23" s="219">
        <v>116</v>
      </c>
      <c r="F23" s="219">
        <v>107</v>
      </c>
      <c r="G23" s="243">
        <f t="shared" si="0"/>
        <v>92.24137931034483</v>
      </c>
      <c r="H23" s="315">
        <v>9</v>
      </c>
    </row>
    <row r="24" spans="1:8" ht="21.75" customHeight="1">
      <c r="A24" s="9">
        <v>19</v>
      </c>
      <c r="B24" s="386" t="s">
        <v>545</v>
      </c>
      <c r="C24" s="220" t="s">
        <v>434</v>
      </c>
      <c r="D24" s="220">
        <v>15</v>
      </c>
      <c r="E24" s="220">
        <v>98</v>
      </c>
      <c r="F24" s="219">
        <v>43</v>
      </c>
      <c r="G24" s="243">
        <f t="shared" si="0"/>
        <v>43.87755102040816</v>
      </c>
      <c r="H24" s="315">
        <v>5</v>
      </c>
    </row>
    <row r="25" spans="1:8" ht="19.5" customHeight="1">
      <c r="A25" s="9">
        <v>20</v>
      </c>
      <c r="B25" s="386" t="s">
        <v>535</v>
      </c>
      <c r="C25" s="220" t="s">
        <v>434</v>
      </c>
      <c r="D25" s="220">
        <v>3</v>
      </c>
      <c r="E25" s="220">
        <v>270</v>
      </c>
      <c r="F25" s="219">
        <v>270</v>
      </c>
      <c r="G25" s="243">
        <f t="shared" si="0"/>
        <v>100</v>
      </c>
      <c r="H25" s="315">
        <v>5</v>
      </c>
    </row>
    <row r="26" spans="1:8" ht="21.75" customHeight="1">
      <c r="A26" s="9">
        <v>21</v>
      </c>
      <c r="B26" s="386" t="s">
        <v>550</v>
      </c>
      <c r="C26" s="220" t="s">
        <v>434</v>
      </c>
      <c r="D26" s="220">
        <v>22</v>
      </c>
      <c r="E26" s="220">
        <v>247</v>
      </c>
      <c r="F26" s="219">
        <v>247</v>
      </c>
      <c r="G26" s="243">
        <f t="shared" si="0"/>
        <v>100</v>
      </c>
      <c r="H26" s="315">
        <v>15</v>
      </c>
    </row>
    <row r="27" spans="1:8" ht="24.75" customHeight="1">
      <c r="A27" s="9">
        <v>22</v>
      </c>
      <c r="B27" s="386" t="s">
        <v>546</v>
      </c>
      <c r="C27" s="220" t="s">
        <v>434</v>
      </c>
      <c r="D27" s="220">
        <v>8</v>
      </c>
      <c r="E27" s="220">
        <v>135</v>
      </c>
      <c r="F27" s="219">
        <v>135</v>
      </c>
      <c r="G27" s="243">
        <f t="shared" si="0"/>
        <v>100</v>
      </c>
      <c r="H27" s="315">
        <v>2</v>
      </c>
    </row>
    <row r="28" spans="1:8" ht="24.75" customHeight="1">
      <c r="A28" s="9">
        <v>23</v>
      </c>
      <c r="B28" s="386" t="s">
        <v>547</v>
      </c>
      <c r="C28" s="220" t="s">
        <v>434</v>
      </c>
      <c r="D28" s="220">
        <v>15</v>
      </c>
      <c r="E28" s="220">
        <v>128</v>
      </c>
      <c r="F28" s="219">
        <v>113</v>
      </c>
      <c r="G28" s="243">
        <f t="shared" si="0"/>
        <v>88.28125</v>
      </c>
      <c r="H28" s="315">
        <v>7</v>
      </c>
    </row>
    <row r="29" spans="1:8" ht="24.75" customHeight="1">
      <c r="A29" s="9">
        <v>24</v>
      </c>
      <c r="B29" s="386" t="s">
        <v>3</v>
      </c>
      <c r="C29" s="220" t="s">
        <v>434</v>
      </c>
      <c r="D29" s="220">
        <v>5</v>
      </c>
      <c r="E29" s="220">
        <v>74</v>
      </c>
      <c r="F29" s="219">
        <v>50</v>
      </c>
      <c r="G29" s="243">
        <f t="shared" si="0"/>
        <v>67.56756756756756</v>
      </c>
      <c r="H29" s="315">
        <v>2</v>
      </c>
    </row>
    <row r="30" spans="1:8" ht="24.75" customHeight="1">
      <c r="A30" s="9">
        <v>25</v>
      </c>
      <c r="B30" s="386" t="s">
        <v>551</v>
      </c>
      <c r="C30" s="220" t="s">
        <v>434</v>
      </c>
      <c r="D30" s="220">
        <v>8</v>
      </c>
      <c r="E30" s="220">
        <v>70</v>
      </c>
      <c r="F30" s="219">
        <v>70</v>
      </c>
      <c r="G30" s="85">
        <f t="shared" si="0"/>
        <v>100</v>
      </c>
      <c r="H30" s="315">
        <v>8</v>
      </c>
    </row>
    <row r="31" spans="1:8" ht="24.75" customHeight="1" thickBot="1">
      <c r="A31" s="32">
        <v>26</v>
      </c>
      <c r="B31" s="384" t="s">
        <v>483</v>
      </c>
      <c r="C31" s="220" t="s">
        <v>434</v>
      </c>
      <c r="D31" s="228">
        <v>2</v>
      </c>
      <c r="E31" s="228">
        <v>78</v>
      </c>
      <c r="F31" s="221">
        <v>65</v>
      </c>
      <c r="G31" s="85">
        <f t="shared" si="0"/>
        <v>83.33333333333334</v>
      </c>
      <c r="H31" s="491">
        <v>8</v>
      </c>
    </row>
    <row r="32" spans="1:8" s="11" customFormat="1" ht="34.5" customHeight="1" thickBot="1" thickTop="1">
      <c r="A32" s="736" t="s">
        <v>525</v>
      </c>
      <c r="B32" s="747"/>
      <c r="C32" s="78"/>
      <c r="D32" s="78">
        <f>SUM(D6:D31)</f>
        <v>1361</v>
      </c>
      <c r="E32" s="78">
        <f>SUM(E6:E31)</f>
        <v>15736</v>
      </c>
      <c r="F32" s="78">
        <f>SUM(F6:F31)</f>
        <v>12231</v>
      </c>
      <c r="G32" s="76">
        <f t="shared" si="0"/>
        <v>77.7262328418912</v>
      </c>
      <c r="H32" s="78">
        <f>SUM(H6:H31)</f>
        <v>1239</v>
      </c>
    </row>
    <row r="33" spans="1:8" s="11" customFormat="1" ht="22.5" customHeight="1">
      <c r="A33" s="127"/>
      <c r="B33" s="127"/>
      <c r="C33" s="36"/>
      <c r="D33" s="36"/>
      <c r="E33" s="36"/>
      <c r="F33" s="36"/>
      <c r="G33" s="116"/>
      <c r="H33" s="111"/>
    </row>
    <row r="34" spans="1:13" s="13" customFormat="1" ht="12.75" customHeight="1">
      <c r="A34" s="718" t="s">
        <v>425</v>
      </c>
      <c r="B34" s="718"/>
      <c r="C34" s="718"/>
      <c r="D34" s="718"/>
      <c r="E34" s="718"/>
      <c r="F34" s="718"/>
      <c r="G34" s="718"/>
      <c r="H34" s="718"/>
      <c r="I34" s="121"/>
      <c r="J34" s="121"/>
      <c r="K34" s="121"/>
      <c r="L34" s="121"/>
      <c r="M34" s="121"/>
    </row>
  </sheetData>
  <sheetProtection/>
  <mergeCells count="11">
    <mergeCell ref="E3:E4"/>
    <mergeCell ref="A34:H34"/>
    <mergeCell ref="A1:H1"/>
    <mergeCell ref="H3:H4"/>
    <mergeCell ref="A32:B32"/>
    <mergeCell ref="A3:A4"/>
    <mergeCell ref="B3:B4"/>
    <mergeCell ref="C3:C4"/>
    <mergeCell ref="D3:D4"/>
    <mergeCell ref="F3:F4"/>
    <mergeCell ref="G3:G4"/>
  </mergeCells>
  <printOptions/>
  <pageMargins left="0.5905511811023623" right="0.1968503937007874" top="0.15748031496062992" bottom="0.1968503937007874" header="0.5118110236220472" footer="0.5118110236220472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38"/>
  <sheetViews>
    <sheetView view="pageLayout" zoomScaleSheetLayoutView="100" workbookViewId="0" topLeftCell="A21">
      <selection activeCell="G25" sqref="G25"/>
    </sheetView>
  </sheetViews>
  <sheetFormatPr defaultColWidth="9.140625" defaultRowHeight="12.75"/>
  <cols>
    <col min="1" max="1" width="3.140625" style="0" customWidth="1"/>
    <col min="2" max="2" width="21.00390625" style="0" customWidth="1"/>
    <col min="3" max="3" width="8.421875" style="0" customWidth="1"/>
    <col min="4" max="4" width="10.00390625" style="0" customWidth="1"/>
    <col min="5" max="5" width="9.8515625" style="0" customWidth="1"/>
    <col min="6" max="6" width="9.00390625" style="0" customWidth="1"/>
    <col min="8" max="8" width="9.00390625" style="0" customWidth="1"/>
    <col min="9" max="9" width="8.7109375" style="0" customWidth="1"/>
    <col min="10" max="10" width="10.00390625" style="0" customWidth="1"/>
  </cols>
  <sheetData>
    <row r="1" spans="1:10" ht="25.5" customHeight="1">
      <c r="A1" s="689" t="s">
        <v>569</v>
      </c>
      <c r="B1" s="689"/>
      <c r="C1" s="689"/>
      <c r="D1" s="689"/>
      <c r="E1" s="689"/>
      <c r="F1" s="689"/>
      <c r="G1" s="689"/>
      <c r="H1" s="689"/>
      <c r="I1" s="689"/>
      <c r="J1" s="689"/>
    </row>
    <row r="2" spans="1:10" ht="12" customHeight="1" thickBot="1">
      <c r="A2" s="71"/>
      <c r="B2" s="73"/>
      <c r="C2" s="74"/>
      <c r="D2" s="74"/>
      <c r="E2" s="74"/>
      <c r="F2" s="74"/>
      <c r="G2" s="74"/>
      <c r="H2" s="75"/>
      <c r="I2" s="75"/>
      <c r="J2" s="122" t="s">
        <v>71</v>
      </c>
    </row>
    <row r="3" spans="1:10" ht="15.75" customHeight="1">
      <c r="A3" s="683" t="s">
        <v>56</v>
      </c>
      <c r="B3" s="685" t="s">
        <v>50</v>
      </c>
      <c r="C3" s="687" t="s">
        <v>533</v>
      </c>
      <c r="D3" s="687" t="s">
        <v>185</v>
      </c>
      <c r="E3" s="687" t="s">
        <v>186</v>
      </c>
      <c r="F3" s="687" t="s">
        <v>190</v>
      </c>
      <c r="G3" s="687" t="s">
        <v>444</v>
      </c>
      <c r="H3" s="695" t="s">
        <v>191</v>
      </c>
      <c r="I3" s="697" t="s">
        <v>540</v>
      </c>
      <c r="J3" s="681" t="s">
        <v>188</v>
      </c>
    </row>
    <row r="4" spans="1:10" ht="90.75" customHeight="1" thickBot="1">
      <c r="A4" s="684"/>
      <c r="B4" s="686"/>
      <c r="C4" s="688"/>
      <c r="D4" s="668"/>
      <c r="E4" s="668"/>
      <c r="F4" s="668"/>
      <c r="G4" s="668"/>
      <c r="H4" s="696"/>
      <c r="I4" s="698"/>
      <c r="J4" s="682"/>
    </row>
    <row r="5" spans="1:10" ht="10.5" customHeight="1" thickBot="1" thickTop="1">
      <c r="A5" s="28">
        <v>0</v>
      </c>
      <c r="B5" s="6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118">
        <v>7</v>
      </c>
      <c r="I5" s="118">
        <v>8</v>
      </c>
      <c r="J5" s="119">
        <v>9</v>
      </c>
    </row>
    <row r="6" spans="1:18" ht="15" customHeight="1" thickTop="1">
      <c r="A6" s="8">
        <v>1</v>
      </c>
      <c r="B6" s="64" t="s">
        <v>554</v>
      </c>
      <c r="C6" s="320">
        <f>леталитет!C7</f>
        <v>93350</v>
      </c>
      <c r="D6" s="161">
        <v>859373</v>
      </c>
      <c r="E6" s="231">
        <v>1260</v>
      </c>
      <c r="F6" s="160">
        <v>44875</v>
      </c>
      <c r="G6" s="160">
        <v>120</v>
      </c>
      <c r="H6" s="232">
        <f>G6/F6*100</f>
        <v>0.26740947075208915</v>
      </c>
      <c r="I6" s="232">
        <f>D6/C6</f>
        <v>9.205923942153188</v>
      </c>
      <c r="J6" s="233">
        <f>E6*365/D6</f>
        <v>0.5351576090940721</v>
      </c>
      <c r="L6" t="s">
        <v>617</v>
      </c>
      <c r="N6">
        <v>108930</v>
      </c>
      <c r="O6">
        <v>1292169</v>
      </c>
      <c r="P6">
        <v>2058.8</v>
      </c>
      <c r="Q6">
        <v>26581</v>
      </c>
      <c r="R6">
        <v>569</v>
      </c>
    </row>
    <row r="7" spans="1:18" ht="16.5">
      <c r="A7" s="9">
        <v>2</v>
      </c>
      <c r="B7" s="65" t="s">
        <v>555</v>
      </c>
      <c r="C7" s="219">
        <f>леталитет!C8</f>
        <v>14188</v>
      </c>
      <c r="D7" s="161">
        <v>72651</v>
      </c>
      <c r="E7" s="231">
        <v>161</v>
      </c>
      <c r="F7" s="160">
        <v>3417</v>
      </c>
      <c r="G7" s="160">
        <v>18</v>
      </c>
      <c r="H7" s="232">
        <f aca="true" t="shared" si="0" ref="H7:H32">G7/F7*100</f>
        <v>0.5267778753292361</v>
      </c>
      <c r="I7" s="232">
        <f aca="true" t="shared" si="1" ref="I7:I32">D7/C7</f>
        <v>5.120594868903298</v>
      </c>
      <c r="J7" s="233">
        <f aca="true" t="shared" si="2" ref="J7:J32">E7*365/D7</f>
        <v>0.8088670493179723</v>
      </c>
      <c r="L7" t="s">
        <v>614</v>
      </c>
      <c r="N7">
        <v>22907</v>
      </c>
      <c r="O7">
        <v>194785</v>
      </c>
      <c r="P7">
        <v>524</v>
      </c>
      <c r="Q7">
        <v>2320</v>
      </c>
      <c r="R7">
        <v>55</v>
      </c>
    </row>
    <row r="8" spans="1:18" ht="15.75" customHeight="1">
      <c r="A8" s="9">
        <v>3</v>
      </c>
      <c r="B8" s="66" t="s">
        <v>435</v>
      </c>
      <c r="C8" s="219">
        <f>леталитет!C9</f>
        <v>25930</v>
      </c>
      <c r="D8" s="161">
        <v>159797</v>
      </c>
      <c r="E8" s="231">
        <v>379</v>
      </c>
      <c r="F8" s="160">
        <v>4684</v>
      </c>
      <c r="G8" s="160">
        <v>139</v>
      </c>
      <c r="H8" s="232">
        <f t="shared" si="0"/>
        <v>2.967549103330487</v>
      </c>
      <c r="I8" s="232">
        <f t="shared" si="1"/>
        <v>6.16263015811801</v>
      </c>
      <c r="J8" s="233">
        <f t="shared" si="2"/>
        <v>0.8656920968478757</v>
      </c>
      <c r="L8" t="s">
        <v>615</v>
      </c>
      <c r="N8">
        <v>44669</v>
      </c>
      <c r="O8">
        <v>210705</v>
      </c>
      <c r="P8">
        <v>446</v>
      </c>
      <c r="Q8">
        <v>15820</v>
      </c>
      <c r="R8">
        <v>2</v>
      </c>
    </row>
    <row r="9" spans="1:18" ht="15.75" customHeight="1">
      <c r="A9" s="9">
        <v>4</v>
      </c>
      <c r="B9" s="66" t="s">
        <v>527</v>
      </c>
      <c r="C9" s="219">
        <f>леталитет!C10</f>
        <v>19159</v>
      </c>
      <c r="D9" s="160">
        <v>125602</v>
      </c>
      <c r="E9" s="231">
        <v>222</v>
      </c>
      <c r="F9" s="160">
        <v>3538</v>
      </c>
      <c r="G9" s="160">
        <v>160</v>
      </c>
      <c r="H9" s="232">
        <f>G9/F9*100</f>
        <v>4.522328999434709</v>
      </c>
      <c r="I9" s="232">
        <f t="shared" si="1"/>
        <v>6.555770134140613</v>
      </c>
      <c r="J9" s="233">
        <f t="shared" si="2"/>
        <v>0.645133039282814</v>
      </c>
      <c r="L9" t="s">
        <v>616</v>
      </c>
      <c r="N9">
        <v>103292</v>
      </c>
      <c r="O9">
        <v>848866</v>
      </c>
      <c r="P9">
        <v>1725</v>
      </c>
      <c r="Q9">
        <v>43080</v>
      </c>
      <c r="R9">
        <v>762</v>
      </c>
    </row>
    <row r="10" spans="1:18" ht="15.75" customHeight="1">
      <c r="A10" s="9">
        <v>5</v>
      </c>
      <c r="B10" s="65" t="s">
        <v>528</v>
      </c>
      <c r="C10" s="219">
        <f>леталитет!C11</f>
        <v>16395</v>
      </c>
      <c r="D10" s="161">
        <v>98805</v>
      </c>
      <c r="E10" s="231">
        <v>176</v>
      </c>
      <c r="F10" s="160">
        <v>3134</v>
      </c>
      <c r="G10" s="160">
        <v>102</v>
      </c>
      <c r="H10" s="232">
        <f t="shared" si="0"/>
        <v>3.2546266751754946</v>
      </c>
      <c r="I10" s="232">
        <f t="shared" si="1"/>
        <v>6.026532479414455</v>
      </c>
      <c r="J10" s="233">
        <f t="shared" si="2"/>
        <v>0.6501695258337129</v>
      </c>
      <c r="N10">
        <f>SUM(N6:N9)</f>
        <v>279798</v>
      </c>
      <c r="O10">
        <f>SUM(O6:O9)</f>
        <v>2546525</v>
      </c>
      <c r="P10">
        <f>SUM(P6:P9)</f>
        <v>4753.8</v>
      </c>
      <c r="Q10">
        <f>SUM(Q6:Q9)</f>
        <v>87801</v>
      </c>
      <c r="R10">
        <f>SUM(R6:R9)</f>
        <v>1388</v>
      </c>
    </row>
    <row r="11" spans="1:10" ht="24.75">
      <c r="A11" s="9">
        <v>6</v>
      </c>
      <c r="B11" s="65" t="s">
        <v>539</v>
      </c>
      <c r="C11" s="219">
        <f>леталитет!C12</f>
        <v>8953</v>
      </c>
      <c r="D11" s="161">
        <v>65187</v>
      </c>
      <c r="E11" s="231">
        <v>169</v>
      </c>
      <c r="F11" s="160">
        <v>3299</v>
      </c>
      <c r="G11" s="160">
        <v>62</v>
      </c>
      <c r="H11" s="232">
        <f t="shared" si="0"/>
        <v>1.8793573810245527</v>
      </c>
      <c r="I11" s="232">
        <f t="shared" si="1"/>
        <v>7.281023120741651</v>
      </c>
      <c r="J11" s="233">
        <f t="shared" si="2"/>
        <v>0.9462776320431988</v>
      </c>
    </row>
    <row r="12" spans="1:10" ht="16.5" customHeight="1">
      <c r="A12" s="9">
        <v>7</v>
      </c>
      <c r="B12" s="66" t="s">
        <v>529</v>
      </c>
      <c r="C12" s="219">
        <f>леталитет!C13</f>
        <v>14775</v>
      </c>
      <c r="D12" s="161">
        <v>69383</v>
      </c>
      <c r="E12" s="231">
        <v>188</v>
      </c>
      <c r="F12" s="160">
        <v>4306</v>
      </c>
      <c r="G12" s="160">
        <v>0</v>
      </c>
      <c r="H12" s="232">
        <f t="shared" si="0"/>
        <v>0</v>
      </c>
      <c r="I12" s="232">
        <f t="shared" si="1"/>
        <v>4.695972927241963</v>
      </c>
      <c r="J12" s="233">
        <f t="shared" si="2"/>
        <v>0.9890030699162619</v>
      </c>
    </row>
    <row r="13" spans="1:10" ht="16.5">
      <c r="A13" s="9">
        <v>8</v>
      </c>
      <c r="B13" s="65" t="s">
        <v>530</v>
      </c>
      <c r="C13" s="219">
        <f>леталитет!C14</f>
        <v>11810</v>
      </c>
      <c r="D13" s="161">
        <v>74879</v>
      </c>
      <c r="E13" s="231">
        <v>232</v>
      </c>
      <c r="F13" s="160">
        <v>753</v>
      </c>
      <c r="G13" s="160">
        <v>19</v>
      </c>
      <c r="H13" s="232">
        <f t="shared" si="0"/>
        <v>2.5232403718459495</v>
      </c>
      <c r="I13" s="232">
        <f t="shared" si="1"/>
        <v>6.34030482641829</v>
      </c>
      <c r="J13" s="233">
        <f t="shared" si="2"/>
        <v>1.1308911710893574</v>
      </c>
    </row>
    <row r="14" spans="1:10" ht="33">
      <c r="A14" s="9">
        <v>9</v>
      </c>
      <c r="B14" s="65" t="s">
        <v>548</v>
      </c>
      <c r="C14" s="219">
        <f>леталитет!C15</f>
        <v>18704</v>
      </c>
      <c r="D14" s="161">
        <v>91750</v>
      </c>
      <c r="E14" s="231">
        <v>263</v>
      </c>
      <c r="F14" s="160">
        <v>1372</v>
      </c>
      <c r="G14" s="160">
        <v>0</v>
      </c>
      <c r="H14" s="232">
        <f t="shared" si="0"/>
        <v>0</v>
      </c>
      <c r="I14" s="232">
        <f t="shared" si="1"/>
        <v>4.905367835757057</v>
      </c>
      <c r="J14" s="233">
        <f t="shared" si="2"/>
        <v>1.0462670299727521</v>
      </c>
    </row>
    <row r="15" spans="1:10" ht="24.75">
      <c r="A15" s="9">
        <v>10</v>
      </c>
      <c r="B15" s="65" t="s">
        <v>549</v>
      </c>
      <c r="C15" s="219">
        <f>леталитет!C16</f>
        <v>691</v>
      </c>
      <c r="D15" s="161">
        <v>7447</v>
      </c>
      <c r="E15" s="231">
        <v>19</v>
      </c>
      <c r="F15" s="160">
        <v>0</v>
      </c>
      <c r="G15" s="160">
        <v>0</v>
      </c>
      <c r="H15" s="232"/>
      <c r="I15" s="232">
        <f t="shared" si="1"/>
        <v>10.777134587554269</v>
      </c>
      <c r="J15" s="233">
        <f t="shared" si="2"/>
        <v>0.9312474822076003</v>
      </c>
    </row>
    <row r="16" spans="1:10" ht="16.5">
      <c r="A16" s="9">
        <v>11</v>
      </c>
      <c r="B16" s="65" t="s">
        <v>556</v>
      </c>
      <c r="C16" s="219">
        <f>леталитет!C17</f>
        <v>12699</v>
      </c>
      <c r="D16" s="161">
        <v>116942</v>
      </c>
      <c r="E16" s="231">
        <v>219</v>
      </c>
      <c r="F16" s="160">
        <v>2787</v>
      </c>
      <c r="G16" s="160">
        <v>100</v>
      </c>
      <c r="H16" s="232">
        <f t="shared" si="0"/>
        <v>3.588087549336204</v>
      </c>
      <c r="I16" s="232">
        <f t="shared" si="1"/>
        <v>9.20875659500748</v>
      </c>
      <c r="J16" s="233">
        <f t="shared" si="2"/>
        <v>0.6835439790665458</v>
      </c>
    </row>
    <row r="17" spans="1:10" ht="14.25" customHeight="1">
      <c r="A17" s="9">
        <v>12</v>
      </c>
      <c r="B17" s="65" t="s">
        <v>531</v>
      </c>
      <c r="C17" s="219">
        <f>леталитет!C18</f>
        <v>1017</v>
      </c>
      <c r="D17" s="161">
        <v>32440</v>
      </c>
      <c r="E17" s="231">
        <v>49</v>
      </c>
      <c r="F17" s="160">
        <v>215</v>
      </c>
      <c r="G17" s="160">
        <v>6</v>
      </c>
      <c r="H17" s="232">
        <f t="shared" si="0"/>
        <v>2.7906976744186047</v>
      </c>
      <c r="I17" s="232">
        <f t="shared" si="1"/>
        <v>31.89773844641101</v>
      </c>
      <c r="J17" s="233">
        <f t="shared" si="2"/>
        <v>0.5513255240443896</v>
      </c>
    </row>
    <row r="18" spans="1:10" ht="15.75" customHeight="1">
      <c r="A18" s="9">
        <v>13</v>
      </c>
      <c r="B18" s="65" t="s">
        <v>532</v>
      </c>
      <c r="C18" s="219">
        <f>леталитет!C19</f>
        <v>6105</v>
      </c>
      <c r="D18" s="172">
        <v>33485</v>
      </c>
      <c r="E18" s="234">
        <v>44</v>
      </c>
      <c r="F18" s="160">
        <v>0</v>
      </c>
      <c r="G18" s="160">
        <v>0</v>
      </c>
      <c r="H18" s="232"/>
      <c r="I18" s="232">
        <f t="shared" si="1"/>
        <v>5.484848484848484</v>
      </c>
      <c r="J18" s="233">
        <f t="shared" si="2"/>
        <v>0.47961773928624757</v>
      </c>
    </row>
    <row r="19" spans="1:10" ht="32.25" customHeight="1">
      <c r="A19" s="10">
        <v>14</v>
      </c>
      <c r="B19" s="64" t="s">
        <v>562</v>
      </c>
      <c r="C19" s="219">
        <f>леталитет!C20</f>
        <v>6044</v>
      </c>
      <c r="D19" s="161">
        <v>72882</v>
      </c>
      <c r="E19" s="235">
        <v>143</v>
      </c>
      <c r="F19" s="160">
        <v>3268</v>
      </c>
      <c r="G19" s="160">
        <v>12</v>
      </c>
      <c r="H19" s="232">
        <f t="shared" si="0"/>
        <v>0.36719706242350064</v>
      </c>
      <c r="I19" s="232">
        <f t="shared" si="1"/>
        <v>12.05857048312376</v>
      </c>
      <c r="J19" s="233">
        <f t="shared" si="2"/>
        <v>0.7161576246535496</v>
      </c>
    </row>
    <row r="20" spans="1:10" ht="24.75">
      <c r="A20" s="10">
        <v>15</v>
      </c>
      <c r="B20" s="70" t="s">
        <v>440</v>
      </c>
      <c r="C20" s="219">
        <f>леталитет!C21</f>
        <v>2864</v>
      </c>
      <c r="D20" s="161">
        <v>97075</v>
      </c>
      <c r="E20" s="235">
        <v>262</v>
      </c>
      <c r="F20" s="160">
        <v>1949</v>
      </c>
      <c r="G20" s="160">
        <v>280</v>
      </c>
      <c r="H20" s="232">
        <f t="shared" si="0"/>
        <v>14.366341713699333</v>
      </c>
      <c r="I20" s="232">
        <f t="shared" si="1"/>
        <v>33.894902234636874</v>
      </c>
      <c r="J20" s="233">
        <f t="shared" si="2"/>
        <v>0.9851146021117693</v>
      </c>
    </row>
    <row r="21" spans="1:10" ht="24.75">
      <c r="A21" s="9">
        <v>16</v>
      </c>
      <c r="B21" s="65" t="s">
        <v>553</v>
      </c>
      <c r="C21" s="219">
        <f>леталитет!C22</f>
        <v>9650</v>
      </c>
      <c r="D21" s="161">
        <v>154039</v>
      </c>
      <c r="E21" s="235">
        <v>381</v>
      </c>
      <c r="F21" s="160">
        <v>6806</v>
      </c>
      <c r="G21" s="160">
        <v>297</v>
      </c>
      <c r="H21" s="232">
        <f t="shared" si="0"/>
        <v>4.363796650014693</v>
      </c>
      <c r="I21" s="232">
        <f t="shared" si="1"/>
        <v>15.96259067357513</v>
      </c>
      <c r="J21" s="233">
        <f t="shared" si="2"/>
        <v>0.9027908516674349</v>
      </c>
    </row>
    <row r="22" spans="1:10" ht="18.75" customHeight="1">
      <c r="A22" s="9">
        <v>17</v>
      </c>
      <c r="B22" s="65" t="s">
        <v>534</v>
      </c>
      <c r="C22" s="219">
        <f>леталитет!C23</f>
        <v>714</v>
      </c>
      <c r="D22" s="161">
        <v>35803</v>
      </c>
      <c r="E22" s="235">
        <v>141</v>
      </c>
      <c r="F22" s="160">
        <v>528</v>
      </c>
      <c r="G22" s="160">
        <v>30</v>
      </c>
      <c r="H22" s="232">
        <f t="shared" si="0"/>
        <v>5.681818181818182</v>
      </c>
      <c r="I22" s="232">
        <f t="shared" si="1"/>
        <v>50.14425770308123</v>
      </c>
      <c r="J22" s="233">
        <f t="shared" si="2"/>
        <v>1.4374493757506355</v>
      </c>
    </row>
    <row r="23" spans="1:10" ht="27.75" customHeight="1">
      <c r="A23" s="9">
        <v>18</v>
      </c>
      <c r="B23" s="65" t="s">
        <v>552</v>
      </c>
      <c r="C23" s="219">
        <f>леталитет!C24</f>
        <v>4440</v>
      </c>
      <c r="D23" s="160">
        <v>32370</v>
      </c>
      <c r="E23" s="231">
        <v>36</v>
      </c>
      <c r="F23" s="160">
        <v>1016</v>
      </c>
      <c r="G23" s="160">
        <v>9</v>
      </c>
      <c r="H23" s="232">
        <f t="shared" si="0"/>
        <v>0.8858267716535433</v>
      </c>
      <c r="I23" s="232">
        <f t="shared" si="1"/>
        <v>7.29054054054054</v>
      </c>
      <c r="J23" s="233">
        <f t="shared" si="2"/>
        <v>0.40593141797961074</v>
      </c>
    </row>
    <row r="24" spans="1:10" ht="16.5">
      <c r="A24" s="9">
        <v>19</v>
      </c>
      <c r="B24" s="65" t="s">
        <v>545</v>
      </c>
      <c r="C24" s="219">
        <f>леталитет!C25</f>
        <v>934</v>
      </c>
      <c r="D24" s="161">
        <v>15084</v>
      </c>
      <c r="E24" s="235">
        <v>38</v>
      </c>
      <c r="F24" s="160">
        <v>0</v>
      </c>
      <c r="G24" s="160">
        <v>0</v>
      </c>
      <c r="H24" s="232"/>
      <c r="I24" s="232">
        <f t="shared" si="1"/>
        <v>16.149892933618844</v>
      </c>
      <c r="J24" s="233">
        <f t="shared" si="2"/>
        <v>0.9195173693980376</v>
      </c>
    </row>
    <row r="25" spans="1:10" ht="21.75" customHeight="1">
      <c r="A25" s="9">
        <v>20</v>
      </c>
      <c r="B25" s="65" t="s">
        <v>535</v>
      </c>
      <c r="C25" s="219">
        <f>леталитет!C26</f>
        <v>5617</v>
      </c>
      <c r="D25" s="161">
        <v>142754</v>
      </c>
      <c r="E25" s="235">
        <v>87</v>
      </c>
      <c r="F25" s="160">
        <v>0</v>
      </c>
      <c r="G25" s="160">
        <v>0</v>
      </c>
      <c r="H25" s="232"/>
      <c r="I25" s="232">
        <f t="shared" si="1"/>
        <v>25.414634146341463</v>
      </c>
      <c r="J25" s="233">
        <f t="shared" si="2"/>
        <v>0.22244560572733513</v>
      </c>
    </row>
    <row r="26" spans="1:10" ht="24.75">
      <c r="A26" s="9">
        <v>21</v>
      </c>
      <c r="B26" s="65" t="s">
        <v>550</v>
      </c>
      <c r="C26" s="219">
        <f>леталитет!C27</f>
        <v>2396</v>
      </c>
      <c r="D26" s="161">
        <v>105316</v>
      </c>
      <c r="E26" s="235">
        <v>86</v>
      </c>
      <c r="F26" s="160">
        <v>932</v>
      </c>
      <c r="G26" s="160">
        <v>34</v>
      </c>
      <c r="H26" s="232">
        <f t="shared" si="0"/>
        <v>3.648068669527897</v>
      </c>
      <c r="I26" s="232">
        <f t="shared" si="1"/>
        <v>43.95492487479132</v>
      </c>
      <c r="J26" s="233">
        <f t="shared" si="2"/>
        <v>0.298055376201147</v>
      </c>
    </row>
    <row r="27" spans="1:10" ht="24.75">
      <c r="A27" s="9">
        <v>22</v>
      </c>
      <c r="B27" s="65" t="s">
        <v>546</v>
      </c>
      <c r="C27" s="219">
        <f>леталитет!C28</f>
        <v>243</v>
      </c>
      <c r="D27" s="161">
        <v>23163</v>
      </c>
      <c r="E27" s="235">
        <v>30</v>
      </c>
      <c r="F27" s="160">
        <v>0</v>
      </c>
      <c r="G27" s="160">
        <v>0</v>
      </c>
      <c r="H27" s="232"/>
      <c r="I27" s="232">
        <f t="shared" si="1"/>
        <v>95.32098765432099</v>
      </c>
      <c r="J27" s="233">
        <f t="shared" si="2"/>
        <v>0.47273669213832403</v>
      </c>
    </row>
    <row r="28" spans="1:10" ht="24.75">
      <c r="A28" s="9">
        <v>23</v>
      </c>
      <c r="B28" s="65" t="s">
        <v>547</v>
      </c>
      <c r="C28" s="219">
        <f>леталитет!C29</f>
        <v>570</v>
      </c>
      <c r="D28" s="161">
        <v>38308</v>
      </c>
      <c r="E28" s="235">
        <v>32</v>
      </c>
      <c r="F28" s="160">
        <v>0</v>
      </c>
      <c r="G28" s="160">
        <v>0</v>
      </c>
      <c r="H28" s="232"/>
      <c r="I28" s="232">
        <f t="shared" si="1"/>
        <v>67.20701754385965</v>
      </c>
      <c r="J28" s="233">
        <f t="shared" si="2"/>
        <v>0.30489714942048657</v>
      </c>
    </row>
    <row r="29" spans="1:10" ht="33">
      <c r="A29" s="9">
        <v>24</v>
      </c>
      <c r="B29" s="65" t="s">
        <v>3</v>
      </c>
      <c r="C29" s="219">
        <f>леталитет!C30</f>
        <v>610</v>
      </c>
      <c r="D29" s="161">
        <v>7957</v>
      </c>
      <c r="E29" s="235">
        <v>6</v>
      </c>
      <c r="F29" s="160">
        <v>0</v>
      </c>
      <c r="G29" s="160">
        <v>0</v>
      </c>
      <c r="H29" s="232"/>
      <c r="I29" s="232">
        <f t="shared" si="1"/>
        <v>13.044262295081968</v>
      </c>
      <c r="J29" s="233">
        <f t="shared" si="2"/>
        <v>0.27522935779816515</v>
      </c>
    </row>
    <row r="30" spans="1:10" ht="21" customHeight="1">
      <c r="A30" s="9">
        <v>25</v>
      </c>
      <c r="B30" s="65" t="s">
        <v>472</v>
      </c>
      <c r="C30" s="219">
        <f>леталитет!C31</f>
        <v>922</v>
      </c>
      <c r="D30" s="172">
        <v>2974</v>
      </c>
      <c r="E30" s="236">
        <v>7</v>
      </c>
      <c r="F30" s="171">
        <v>922</v>
      </c>
      <c r="G30" s="171">
        <v>0</v>
      </c>
      <c r="H30" s="232"/>
      <c r="I30" s="232">
        <f t="shared" si="1"/>
        <v>3.225596529284165</v>
      </c>
      <c r="J30" s="233">
        <f t="shared" si="2"/>
        <v>0.8591123066577001</v>
      </c>
    </row>
    <row r="31" spans="1:10" ht="33" customHeight="1" thickBot="1">
      <c r="A31" s="9">
        <v>26</v>
      </c>
      <c r="B31" s="65" t="s">
        <v>551</v>
      </c>
      <c r="C31" s="257">
        <f>леталитет!C32</f>
        <v>1018</v>
      </c>
      <c r="D31" s="172">
        <v>11059</v>
      </c>
      <c r="E31" s="236">
        <v>18</v>
      </c>
      <c r="F31" s="171">
        <v>0</v>
      </c>
      <c r="G31" s="171">
        <v>0</v>
      </c>
      <c r="H31" s="232"/>
      <c r="I31" s="237">
        <f t="shared" si="1"/>
        <v>10.863457760314342</v>
      </c>
      <c r="J31" s="238">
        <f t="shared" si="2"/>
        <v>0.5940862645808843</v>
      </c>
    </row>
    <row r="32" spans="1:10" ht="32.25" customHeight="1" thickBot="1" thickTop="1">
      <c r="A32" s="693" t="s">
        <v>525</v>
      </c>
      <c r="B32" s="694"/>
      <c r="C32" s="207">
        <f>SUM(C6:C31)</f>
        <v>279798</v>
      </c>
      <c r="D32" s="78">
        <f>SUM(D6:D31)</f>
        <v>2546525</v>
      </c>
      <c r="E32" s="78">
        <f>SUM(E6:E31)</f>
        <v>4648</v>
      </c>
      <c r="F32" s="81">
        <f>SUM(F6:F31)</f>
        <v>87801</v>
      </c>
      <c r="G32" s="81">
        <f>SUM(G6:G31)</f>
        <v>1388</v>
      </c>
      <c r="H32" s="76">
        <f t="shared" si="0"/>
        <v>1.5808475985467136</v>
      </c>
      <c r="I32" s="76">
        <f t="shared" si="1"/>
        <v>9.101298079328659</v>
      </c>
      <c r="J32" s="77">
        <f t="shared" si="2"/>
        <v>0.6662098349711862</v>
      </c>
    </row>
    <row r="33" spans="1:10" s="6" customFormat="1" ht="12.75" customHeight="1">
      <c r="A33" s="690" t="s">
        <v>45</v>
      </c>
      <c r="B33" s="691"/>
      <c r="C33" s="691"/>
      <c r="D33" s="691"/>
      <c r="E33" s="691"/>
      <c r="F33" s="691"/>
      <c r="G33" s="691"/>
      <c r="H33" s="692"/>
      <c r="I33" s="692"/>
      <c r="J33" s="692"/>
    </row>
    <row r="34" s="6" customFormat="1" ht="12.75" customHeight="1">
      <c r="A34" s="13" t="s">
        <v>606</v>
      </c>
    </row>
    <row r="35" spans="1:10" ht="12.75">
      <c r="A35" s="661"/>
      <c r="B35" s="661"/>
      <c r="C35" s="661"/>
      <c r="D35" s="661"/>
      <c r="E35" s="661"/>
      <c r="F35" s="661"/>
      <c r="G35" s="661"/>
      <c r="H35" s="661"/>
      <c r="I35" s="661"/>
      <c r="J35" s="661"/>
    </row>
    <row r="36" spans="1:10" ht="12.75">
      <c r="A36" s="661" t="s">
        <v>319</v>
      </c>
      <c r="B36" s="661"/>
      <c r="C36" s="661"/>
      <c r="D36" s="661"/>
      <c r="E36" s="661"/>
      <c r="F36" s="661"/>
      <c r="G36" s="661"/>
      <c r="H36" s="661"/>
      <c r="I36" s="661"/>
      <c r="J36" s="661"/>
    </row>
    <row r="38" spans="4:7" ht="12.75">
      <c r="D38" s="645"/>
      <c r="E38" s="646"/>
      <c r="F38" s="645"/>
      <c r="G38" s="645"/>
    </row>
  </sheetData>
  <sheetProtection/>
  <mergeCells count="15">
    <mergeCell ref="A36:J36"/>
    <mergeCell ref="A35:J35"/>
    <mergeCell ref="A1:J1"/>
    <mergeCell ref="A33:J33"/>
    <mergeCell ref="A32:B32"/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rintOptions verticalCentered="1"/>
  <pageMargins left="0.49" right="0" top="0.1968503937007874" bottom="0" header="0.17" footer="0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M74"/>
  <sheetViews>
    <sheetView zoomScalePageLayoutView="0" workbookViewId="0" topLeftCell="A18">
      <selection activeCell="L37" sqref="L37"/>
    </sheetView>
  </sheetViews>
  <sheetFormatPr defaultColWidth="9.140625" defaultRowHeight="12.75"/>
  <cols>
    <col min="1" max="1" width="3.28125" style="23" customWidth="1"/>
    <col min="2" max="2" width="17.00390625" style="23" customWidth="1"/>
    <col min="3" max="3" width="8.8515625" style="23" customWidth="1"/>
    <col min="4" max="5" width="9.421875" style="23" customWidth="1"/>
    <col min="6" max="6" width="9.57421875" style="23" customWidth="1"/>
    <col min="7" max="7" width="9.421875" style="23" customWidth="1"/>
    <col min="8" max="8" width="9.7109375" style="23" customWidth="1"/>
    <col min="9" max="9" width="10.7109375" style="23" customWidth="1"/>
    <col min="10" max="10" width="8.8515625" style="23" customWidth="1"/>
    <col min="11" max="16384" width="9.140625" style="23" customWidth="1"/>
  </cols>
  <sheetData>
    <row r="1" spans="1:10" ht="33.75" customHeight="1">
      <c r="A1" s="942" t="s">
        <v>599</v>
      </c>
      <c r="B1" s="942"/>
      <c r="C1" s="942"/>
      <c r="D1" s="942"/>
      <c r="E1" s="942"/>
      <c r="F1" s="942"/>
      <c r="G1" s="942"/>
      <c r="H1" s="942"/>
      <c r="I1" s="942"/>
      <c r="J1" s="942"/>
    </row>
    <row r="2" spans="1:10" ht="13.5" hidden="1">
      <c r="A2" s="759"/>
      <c r="B2" s="759"/>
      <c r="C2" s="759"/>
      <c r="D2" s="759"/>
      <c r="E2" s="759"/>
      <c r="F2" s="759"/>
      <c r="G2" s="759"/>
      <c r="H2" s="759"/>
      <c r="I2" s="759"/>
      <c r="J2" s="759"/>
    </row>
    <row r="3" spans="1:10" ht="12.75" customHeight="1" thickBot="1">
      <c r="A3" s="184"/>
      <c r="B3" s="185"/>
      <c r="C3" s="185"/>
      <c r="D3" s="185"/>
      <c r="E3" s="186"/>
      <c r="F3" s="186"/>
      <c r="G3" s="186"/>
      <c r="H3" s="186"/>
      <c r="I3" s="186"/>
      <c r="J3" s="125" t="s">
        <v>300</v>
      </c>
    </row>
    <row r="4" spans="1:10" ht="39.75" customHeight="1">
      <c r="A4" s="912" t="s">
        <v>56</v>
      </c>
      <c r="B4" s="914" t="s">
        <v>50</v>
      </c>
      <c r="C4" s="916" t="s">
        <v>166</v>
      </c>
      <c r="D4" s="896" t="s">
        <v>463</v>
      </c>
      <c r="E4" s="896" t="s">
        <v>464</v>
      </c>
      <c r="F4" s="896" t="s">
        <v>167</v>
      </c>
      <c r="G4" s="896" t="s">
        <v>465</v>
      </c>
      <c r="H4" s="896" t="s">
        <v>168</v>
      </c>
      <c r="I4" s="896" t="s">
        <v>466</v>
      </c>
      <c r="J4" s="898" t="s">
        <v>169</v>
      </c>
    </row>
    <row r="5" spans="1:13" ht="85.5" customHeight="1" thickBot="1">
      <c r="A5" s="913"/>
      <c r="B5" s="915"/>
      <c r="C5" s="917"/>
      <c r="D5" s="897"/>
      <c r="E5" s="897"/>
      <c r="F5" s="900"/>
      <c r="G5" s="897"/>
      <c r="H5" s="897"/>
      <c r="I5" s="897"/>
      <c r="J5" s="899"/>
      <c r="M5" s="150">
        <f>C11+C18+C25+C30+C37+C50+C60+C63+C66+C69+C72</f>
        <v>28893</v>
      </c>
    </row>
    <row r="6" spans="1:10" ht="11.25" customHeight="1" thickBot="1" thickTop="1">
      <c r="A6" s="187">
        <v>0</v>
      </c>
      <c r="B6" s="188">
        <v>1</v>
      </c>
      <c r="C6" s="188">
        <v>2</v>
      </c>
      <c r="D6" s="189">
        <v>3</v>
      </c>
      <c r="E6" s="189">
        <v>4</v>
      </c>
      <c r="F6" s="189">
        <v>5</v>
      </c>
      <c r="G6" s="189">
        <v>6</v>
      </c>
      <c r="H6" s="189">
        <v>7</v>
      </c>
      <c r="I6" s="189">
        <v>8</v>
      </c>
      <c r="J6" s="190">
        <v>9</v>
      </c>
    </row>
    <row r="7" spans="1:10" ht="19.5" customHeight="1" thickTop="1">
      <c r="A7" s="909" t="s">
        <v>129</v>
      </c>
      <c r="B7" s="910"/>
      <c r="C7" s="910"/>
      <c r="D7" s="910"/>
      <c r="E7" s="910"/>
      <c r="F7" s="910"/>
      <c r="G7" s="910"/>
      <c r="H7" s="910"/>
      <c r="I7" s="910"/>
      <c r="J7" s="911"/>
    </row>
    <row r="8" spans="1:10" ht="38.25" customHeight="1">
      <c r="A8" s="904">
        <v>1</v>
      </c>
      <c r="B8" s="18" t="s">
        <v>130</v>
      </c>
      <c r="C8" s="501">
        <v>690</v>
      </c>
      <c r="D8" s="501">
        <v>3556</v>
      </c>
      <c r="E8" s="501">
        <v>8946</v>
      </c>
      <c r="F8" s="501">
        <v>224625</v>
      </c>
      <c r="G8" s="501"/>
      <c r="H8" s="501">
        <v>4201</v>
      </c>
      <c r="I8" s="502">
        <f>D8/E8*100</f>
        <v>39.749608763693274</v>
      </c>
      <c r="J8" s="503">
        <f>F8/D8</f>
        <v>63.167885264341955</v>
      </c>
    </row>
    <row r="9" spans="1:10" ht="13.5" customHeight="1">
      <c r="A9" s="905"/>
      <c r="B9" s="19" t="s">
        <v>131</v>
      </c>
      <c r="C9" s="501">
        <v>1300</v>
      </c>
      <c r="D9" s="501">
        <v>6458</v>
      </c>
      <c r="E9" s="501">
        <v>6545</v>
      </c>
      <c r="F9" s="501">
        <v>331221</v>
      </c>
      <c r="G9" s="501"/>
      <c r="H9" s="501">
        <v>7722</v>
      </c>
      <c r="I9" s="504">
        <f>D9/E9*100</f>
        <v>98.6707410236822</v>
      </c>
      <c r="J9" s="505">
        <f>F9/D9</f>
        <v>51.288479405388664</v>
      </c>
    </row>
    <row r="10" spans="1:10" s="593" customFormat="1" ht="13.5" customHeight="1" thickBot="1">
      <c r="A10" s="906"/>
      <c r="B10" s="19" t="s">
        <v>132</v>
      </c>
      <c r="C10" s="501">
        <v>4009</v>
      </c>
      <c r="D10" s="501">
        <v>11687</v>
      </c>
      <c r="E10" s="501">
        <v>18295</v>
      </c>
      <c r="F10" s="501">
        <v>809215</v>
      </c>
      <c r="G10" s="501">
        <v>0</v>
      </c>
      <c r="H10" s="607">
        <v>15477</v>
      </c>
      <c r="I10" s="506">
        <f>D10/E10*100</f>
        <v>63.88084176004373</v>
      </c>
      <c r="J10" s="507">
        <f>F10/D10</f>
        <v>69.24060922392403</v>
      </c>
    </row>
    <row r="11" spans="1:10" ht="14.25" customHeight="1" thickTop="1">
      <c r="A11" s="907" t="s">
        <v>133</v>
      </c>
      <c r="B11" s="908"/>
      <c r="C11" s="324">
        <f aca="true" t="shared" si="0" ref="C11:H11">SUM(C8:C10)</f>
        <v>5999</v>
      </c>
      <c r="D11" s="324">
        <f t="shared" si="0"/>
        <v>21701</v>
      </c>
      <c r="E11" s="324">
        <f t="shared" si="0"/>
        <v>33786</v>
      </c>
      <c r="F11" s="324">
        <f t="shared" si="0"/>
        <v>1365061</v>
      </c>
      <c r="G11" s="324">
        <f t="shared" si="0"/>
        <v>0</v>
      </c>
      <c r="H11" s="324">
        <f t="shared" si="0"/>
        <v>27400</v>
      </c>
      <c r="I11" s="325">
        <f>D11/E11*100</f>
        <v>64.23074646303203</v>
      </c>
      <c r="J11" s="326">
        <f>F11/D11</f>
        <v>62.90313810423483</v>
      </c>
    </row>
    <row r="12" spans="1:10" ht="19.5" customHeight="1">
      <c r="A12" s="901" t="s">
        <v>134</v>
      </c>
      <c r="B12" s="902"/>
      <c r="C12" s="902"/>
      <c r="D12" s="902"/>
      <c r="E12" s="902"/>
      <c r="F12" s="902"/>
      <c r="G12" s="902"/>
      <c r="H12" s="902"/>
      <c r="I12" s="902"/>
      <c r="J12" s="903"/>
    </row>
    <row r="13" spans="1:10" ht="13.5" customHeight="1">
      <c r="A13" s="904">
        <v>2</v>
      </c>
      <c r="B13" s="21" t="s">
        <v>131</v>
      </c>
      <c r="C13" s="516">
        <v>20</v>
      </c>
      <c r="D13" s="516">
        <v>111</v>
      </c>
      <c r="E13" s="516">
        <v>677</v>
      </c>
      <c r="F13" s="516">
        <v>5063</v>
      </c>
      <c r="G13" s="516">
        <v>138</v>
      </c>
      <c r="H13" s="516">
        <v>138</v>
      </c>
      <c r="I13" s="502">
        <f aca="true" t="shared" si="1" ref="I13:I18">D13/E13*100</f>
        <v>16.395864106351553</v>
      </c>
      <c r="J13" s="505">
        <f aca="true" t="shared" si="2" ref="J13:J18">F13/D13</f>
        <v>45.612612612612615</v>
      </c>
    </row>
    <row r="14" spans="1:10" ht="13.5" customHeight="1">
      <c r="A14" s="905"/>
      <c r="B14" s="19" t="s">
        <v>135</v>
      </c>
      <c r="C14" s="501">
        <v>79</v>
      </c>
      <c r="D14" s="501">
        <v>1059</v>
      </c>
      <c r="E14" s="501">
        <v>2332</v>
      </c>
      <c r="F14" s="501">
        <v>3147</v>
      </c>
      <c r="G14" s="501">
        <v>0</v>
      </c>
      <c r="H14" s="501">
        <v>1076</v>
      </c>
      <c r="I14" s="504">
        <f t="shared" si="1"/>
        <v>45.41166380789022</v>
      </c>
      <c r="J14" s="517">
        <f t="shared" si="2"/>
        <v>2.971671388101983</v>
      </c>
    </row>
    <row r="15" spans="1:10" ht="13.5" customHeight="1">
      <c r="A15" s="905"/>
      <c r="B15" s="19" t="s">
        <v>136</v>
      </c>
      <c r="C15" s="501">
        <v>36</v>
      </c>
      <c r="D15" s="501">
        <v>65</v>
      </c>
      <c r="E15" s="501">
        <v>681</v>
      </c>
      <c r="F15" s="501">
        <v>6042</v>
      </c>
      <c r="G15" s="501">
        <v>1</v>
      </c>
      <c r="H15" s="501">
        <v>102</v>
      </c>
      <c r="I15" s="504">
        <f t="shared" si="1"/>
        <v>9.544787077826726</v>
      </c>
      <c r="J15" s="517">
        <f t="shared" si="2"/>
        <v>92.95384615384616</v>
      </c>
    </row>
    <row r="16" spans="1:10" ht="13.5" customHeight="1">
      <c r="A16" s="905"/>
      <c r="B16" s="19" t="s">
        <v>132</v>
      </c>
      <c r="C16" s="501">
        <v>77</v>
      </c>
      <c r="D16" s="501">
        <v>225</v>
      </c>
      <c r="E16" s="501">
        <v>2135</v>
      </c>
      <c r="F16" s="501">
        <v>20122</v>
      </c>
      <c r="G16" s="501">
        <v>0</v>
      </c>
      <c r="H16" s="501">
        <v>305</v>
      </c>
      <c r="I16" s="504">
        <f t="shared" si="1"/>
        <v>10.53864168618267</v>
      </c>
      <c r="J16" s="517">
        <f t="shared" si="2"/>
        <v>89.43111111111111</v>
      </c>
    </row>
    <row r="17" spans="1:10" s="593" customFormat="1" ht="13.5" customHeight="1" thickBot="1">
      <c r="A17" s="906"/>
      <c r="B17" s="20" t="s">
        <v>137</v>
      </c>
      <c r="C17" s="512">
        <v>244</v>
      </c>
      <c r="D17" s="608">
        <v>953</v>
      </c>
      <c r="E17" s="512">
        <v>953</v>
      </c>
      <c r="F17" s="512">
        <v>102007</v>
      </c>
      <c r="G17" s="512"/>
      <c r="H17" s="512">
        <v>1027</v>
      </c>
      <c r="I17" s="506">
        <f t="shared" si="1"/>
        <v>100</v>
      </c>
      <c r="J17" s="609">
        <f t="shared" si="2"/>
        <v>107.03777544596012</v>
      </c>
    </row>
    <row r="18" spans="1:10" ht="14.25" customHeight="1" thickTop="1">
      <c r="A18" s="907" t="s">
        <v>133</v>
      </c>
      <c r="B18" s="908"/>
      <c r="C18" s="324">
        <f aca="true" t="shared" si="3" ref="C18:H18">SUM(C13:C17)</f>
        <v>456</v>
      </c>
      <c r="D18" s="324">
        <f t="shared" si="3"/>
        <v>2413</v>
      </c>
      <c r="E18" s="324">
        <f t="shared" si="3"/>
        <v>6778</v>
      </c>
      <c r="F18" s="324">
        <f t="shared" si="3"/>
        <v>136381</v>
      </c>
      <c r="G18" s="324">
        <f t="shared" si="3"/>
        <v>139</v>
      </c>
      <c r="H18" s="324">
        <f t="shared" si="3"/>
        <v>2648</v>
      </c>
      <c r="I18" s="325">
        <f t="shared" si="1"/>
        <v>35.60047211566834</v>
      </c>
      <c r="J18" s="326">
        <f t="shared" si="2"/>
        <v>56.5192706174886</v>
      </c>
    </row>
    <row r="19" spans="1:10" ht="19.5" customHeight="1">
      <c r="A19" s="888" t="s">
        <v>138</v>
      </c>
      <c r="B19" s="889"/>
      <c r="C19" s="889"/>
      <c r="D19" s="889"/>
      <c r="E19" s="889"/>
      <c r="F19" s="889"/>
      <c r="G19" s="889"/>
      <c r="H19" s="889"/>
      <c r="I19" s="889"/>
      <c r="J19" s="890"/>
    </row>
    <row r="20" spans="1:10" s="593" customFormat="1" ht="13.5" customHeight="1">
      <c r="A20" s="918">
        <v>3</v>
      </c>
      <c r="B20" s="21" t="s">
        <v>131</v>
      </c>
      <c r="C20" s="508">
        <v>115</v>
      </c>
      <c r="D20" s="508">
        <v>489</v>
      </c>
      <c r="E20" s="508">
        <v>1356</v>
      </c>
      <c r="F20" s="508">
        <v>20114</v>
      </c>
      <c r="G20" s="508"/>
      <c r="H20" s="508">
        <v>617</v>
      </c>
      <c r="I20" s="509">
        <f aca="true" t="shared" si="4" ref="I20:I27">D20/E20*100</f>
        <v>36.06194690265487</v>
      </c>
      <c r="J20" s="505">
        <f aca="true" t="shared" si="5" ref="J20:J25">F20/D20</f>
        <v>41.13292433537832</v>
      </c>
    </row>
    <row r="21" spans="1:10" ht="13.5" customHeight="1">
      <c r="A21" s="919"/>
      <c r="B21" s="19" t="s">
        <v>135</v>
      </c>
      <c r="C21" s="510">
        <v>294</v>
      </c>
      <c r="D21" s="510">
        <v>1944</v>
      </c>
      <c r="E21" s="510">
        <v>2910</v>
      </c>
      <c r="F21" s="510">
        <v>56845</v>
      </c>
      <c r="G21" s="510">
        <v>0</v>
      </c>
      <c r="H21" s="510">
        <v>2347</v>
      </c>
      <c r="I21" s="509">
        <f t="shared" si="4"/>
        <v>66.8041237113402</v>
      </c>
      <c r="J21" s="511">
        <f t="shared" si="5"/>
        <v>29.241255144032923</v>
      </c>
    </row>
    <row r="22" spans="1:10" ht="13.5" customHeight="1">
      <c r="A22" s="919"/>
      <c r="B22" s="19" t="s">
        <v>136</v>
      </c>
      <c r="C22" s="510">
        <v>135</v>
      </c>
      <c r="D22" s="510">
        <v>464</v>
      </c>
      <c r="E22" s="510">
        <v>1301</v>
      </c>
      <c r="F22" s="510">
        <v>29006</v>
      </c>
      <c r="G22" s="510">
        <v>28</v>
      </c>
      <c r="H22" s="510">
        <v>627</v>
      </c>
      <c r="I22" s="509">
        <f t="shared" si="4"/>
        <v>35.66487317448117</v>
      </c>
      <c r="J22" s="511">
        <f t="shared" si="5"/>
        <v>62.51293103448276</v>
      </c>
    </row>
    <row r="23" spans="1:10" ht="13.5" customHeight="1">
      <c r="A23" s="919"/>
      <c r="B23" s="20" t="s">
        <v>132</v>
      </c>
      <c r="C23" s="512">
        <v>451</v>
      </c>
      <c r="D23" s="512">
        <v>1796</v>
      </c>
      <c r="E23" s="512">
        <v>5007</v>
      </c>
      <c r="F23" s="512">
        <v>164710</v>
      </c>
      <c r="G23" s="512">
        <v>0</v>
      </c>
      <c r="H23" s="512">
        <v>2164</v>
      </c>
      <c r="I23" s="509">
        <f t="shared" si="4"/>
        <v>35.86978230477332</v>
      </c>
      <c r="J23" s="511">
        <f t="shared" si="5"/>
        <v>91.70935412026726</v>
      </c>
    </row>
    <row r="24" spans="1:10" ht="13.5" customHeight="1" thickBot="1">
      <c r="A24" s="920"/>
      <c r="B24" s="60" t="s">
        <v>137</v>
      </c>
      <c r="C24" s="513">
        <v>178</v>
      </c>
      <c r="D24" s="513">
        <v>2409</v>
      </c>
      <c r="E24" s="513">
        <v>2409</v>
      </c>
      <c r="F24" s="513">
        <v>101317</v>
      </c>
      <c r="G24" s="513"/>
      <c r="H24" s="513">
        <v>2618</v>
      </c>
      <c r="I24" s="514">
        <f t="shared" si="4"/>
        <v>100</v>
      </c>
      <c r="J24" s="515">
        <f t="shared" si="5"/>
        <v>42.057700290577</v>
      </c>
    </row>
    <row r="25" spans="1:10" ht="14.25" customHeight="1" thickTop="1">
      <c r="A25" s="921" t="s">
        <v>133</v>
      </c>
      <c r="B25" s="922"/>
      <c r="C25" s="327">
        <f aca="true" t="shared" si="6" ref="C25:H25">SUM(C20:C24)</f>
        <v>1173</v>
      </c>
      <c r="D25" s="327">
        <f t="shared" si="6"/>
        <v>7102</v>
      </c>
      <c r="E25" s="327">
        <f t="shared" si="6"/>
        <v>12983</v>
      </c>
      <c r="F25" s="327">
        <f t="shared" si="6"/>
        <v>371992</v>
      </c>
      <c r="G25" s="327">
        <f t="shared" si="6"/>
        <v>28</v>
      </c>
      <c r="H25" s="327">
        <f t="shared" si="6"/>
        <v>8373</v>
      </c>
      <c r="I25" s="325">
        <f t="shared" si="4"/>
        <v>54.70230301163059</v>
      </c>
      <c r="J25" s="328">
        <f t="shared" si="5"/>
        <v>52.37848493382146</v>
      </c>
    </row>
    <row r="26" spans="1:10" ht="19.5" customHeight="1">
      <c r="A26" s="901" t="s">
        <v>604</v>
      </c>
      <c r="B26" s="902"/>
      <c r="C26" s="902"/>
      <c r="D26" s="902"/>
      <c r="E26" s="902"/>
      <c r="F26" s="902"/>
      <c r="G26" s="902"/>
      <c r="H26" s="902"/>
      <c r="I26" s="902"/>
      <c r="J26" s="903"/>
    </row>
    <row r="27" spans="1:10" s="593" customFormat="1" ht="14.25" customHeight="1">
      <c r="A27" s="904">
        <v>4</v>
      </c>
      <c r="B27" s="610" t="s">
        <v>139</v>
      </c>
      <c r="C27" s="611">
        <v>1288</v>
      </c>
      <c r="D27" s="611">
        <f>184+355</f>
        <v>539</v>
      </c>
      <c r="E27" s="611">
        <f>539</f>
        <v>539</v>
      </c>
      <c r="F27" s="611">
        <f>48798+91803</f>
        <v>140601</v>
      </c>
      <c r="G27" s="611"/>
      <c r="H27" s="611">
        <v>856</v>
      </c>
      <c r="I27" s="612">
        <f t="shared" si="4"/>
        <v>100</v>
      </c>
      <c r="J27" s="613">
        <f>F27/D27</f>
        <v>260.8552875695733</v>
      </c>
    </row>
    <row r="28" spans="1:10" ht="15" customHeight="1">
      <c r="A28" s="905"/>
      <c r="B28" s="618" t="s">
        <v>140</v>
      </c>
      <c r="C28" s="607">
        <v>101</v>
      </c>
      <c r="D28" s="607">
        <v>166</v>
      </c>
      <c r="E28" s="607">
        <v>284</v>
      </c>
      <c r="F28" s="607">
        <v>14678</v>
      </c>
      <c r="G28" s="607">
        <v>0</v>
      </c>
      <c r="H28" s="607">
        <v>273</v>
      </c>
      <c r="I28" s="619">
        <f>D28/E28*100</f>
        <v>58.45070422535211</v>
      </c>
      <c r="J28" s="620">
        <f>F28/D28</f>
        <v>88.42168674698796</v>
      </c>
    </row>
    <row r="29" spans="1:10" ht="15" customHeight="1" thickBot="1">
      <c r="A29" s="906"/>
      <c r="B29" s="19" t="s">
        <v>131</v>
      </c>
      <c r="C29" s="617">
        <v>0</v>
      </c>
      <c r="D29" s="617">
        <v>1</v>
      </c>
      <c r="E29" s="617">
        <v>3</v>
      </c>
      <c r="F29" s="617">
        <v>36</v>
      </c>
      <c r="G29" s="617"/>
      <c r="H29" s="617">
        <v>1</v>
      </c>
      <c r="I29" s="619">
        <f>D29/E29*100</f>
        <v>33.33333333333333</v>
      </c>
      <c r="J29" s="620">
        <f>F29/D29</f>
        <v>36</v>
      </c>
    </row>
    <row r="30" spans="1:10" ht="14.25" customHeight="1" thickTop="1">
      <c r="A30" s="907" t="s">
        <v>133</v>
      </c>
      <c r="B30" s="908"/>
      <c r="C30" s="324">
        <f aca="true" t="shared" si="7" ref="C30:H30">SUM(C27:C29)</f>
        <v>1389</v>
      </c>
      <c r="D30" s="324">
        <f t="shared" si="7"/>
        <v>706</v>
      </c>
      <c r="E30" s="324">
        <f t="shared" si="7"/>
        <v>826</v>
      </c>
      <c r="F30" s="324">
        <f t="shared" si="7"/>
        <v>155315</v>
      </c>
      <c r="G30" s="324">
        <f t="shared" si="7"/>
        <v>0</v>
      </c>
      <c r="H30" s="324">
        <f t="shared" si="7"/>
        <v>1130</v>
      </c>
      <c r="I30" s="325">
        <f>D30/E30*100</f>
        <v>85.4721549636804</v>
      </c>
      <c r="J30" s="326">
        <f>F30/D30</f>
        <v>219.9929178470255</v>
      </c>
    </row>
    <row r="31" spans="1:10" ht="19.5" customHeight="1">
      <c r="A31" s="888" t="s">
        <v>141</v>
      </c>
      <c r="B31" s="889"/>
      <c r="C31" s="889"/>
      <c r="D31" s="889"/>
      <c r="E31" s="889"/>
      <c r="F31" s="889"/>
      <c r="G31" s="889"/>
      <c r="H31" s="889"/>
      <c r="I31" s="889"/>
      <c r="J31" s="890"/>
    </row>
    <row r="32" spans="1:10" ht="13.5" customHeight="1">
      <c r="A32" s="904">
        <v>5</v>
      </c>
      <c r="B32" s="18" t="s">
        <v>131</v>
      </c>
      <c r="C32" s="614">
        <v>603</v>
      </c>
      <c r="D32" s="614">
        <v>144</v>
      </c>
      <c r="E32" s="614">
        <v>201</v>
      </c>
      <c r="F32" s="614">
        <v>34117</v>
      </c>
      <c r="G32" s="614"/>
      <c r="H32" s="614">
        <v>324</v>
      </c>
      <c r="I32" s="502">
        <f aca="true" t="shared" si="8" ref="I32:I37">D32/E32*100</f>
        <v>71.64179104477611</v>
      </c>
      <c r="J32" s="615">
        <f aca="true" t="shared" si="9" ref="J32:J37">F32/D32</f>
        <v>236.92361111111111</v>
      </c>
    </row>
    <row r="33" spans="1:10" ht="13.5" customHeight="1">
      <c r="A33" s="905"/>
      <c r="B33" s="19" t="s">
        <v>135</v>
      </c>
      <c r="C33" s="510">
        <v>467</v>
      </c>
      <c r="D33" s="510">
        <v>96</v>
      </c>
      <c r="E33" s="510">
        <v>117</v>
      </c>
      <c r="F33" s="510">
        <v>30601</v>
      </c>
      <c r="G33" s="510">
        <v>0</v>
      </c>
      <c r="H33" s="510">
        <v>240</v>
      </c>
      <c r="I33" s="504">
        <f t="shared" si="8"/>
        <v>82.05128205128204</v>
      </c>
      <c r="J33" s="511">
        <f t="shared" si="9"/>
        <v>318.7604166666667</v>
      </c>
    </row>
    <row r="34" spans="1:10" ht="13.5" customHeight="1">
      <c r="A34" s="905"/>
      <c r="B34" s="19" t="s">
        <v>136</v>
      </c>
      <c r="C34" s="510">
        <v>58</v>
      </c>
      <c r="D34" s="510">
        <v>35</v>
      </c>
      <c r="E34" s="510">
        <v>63</v>
      </c>
      <c r="F34" s="510">
        <v>12615</v>
      </c>
      <c r="G34" s="510">
        <v>46</v>
      </c>
      <c r="H34" s="510">
        <v>77</v>
      </c>
      <c r="I34" s="504">
        <f>D34/E34*100</f>
        <v>55.55555555555556</v>
      </c>
      <c r="J34" s="511">
        <f>F34/D34</f>
        <v>360.42857142857144</v>
      </c>
    </row>
    <row r="35" spans="1:10" ht="13.5" customHeight="1">
      <c r="A35" s="905"/>
      <c r="B35" s="20" t="s">
        <v>132</v>
      </c>
      <c r="C35" s="512">
        <v>1019</v>
      </c>
      <c r="D35" s="512">
        <v>306</v>
      </c>
      <c r="E35" s="512">
        <v>370</v>
      </c>
      <c r="F35" s="512">
        <v>98218</v>
      </c>
      <c r="G35" s="512">
        <v>0</v>
      </c>
      <c r="H35" s="512">
        <v>713</v>
      </c>
      <c r="I35" s="606">
        <f t="shared" si="8"/>
        <v>82.70270270270271</v>
      </c>
      <c r="J35" s="511">
        <f t="shared" si="9"/>
        <v>320.9738562091503</v>
      </c>
    </row>
    <row r="36" spans="1:10" ht="13.5" customHeight="1" thickBot="1">
      <c r="A36" s="906"/>
      <c r="B36" s="60" t="s">
        <v>142</v>
      </c>
      <c r="C36" s="513">
        <v>6332</v>
      </c>
      <c r="D36" s="513">
        <v>1563</v>
      </c>
      <c r="E36" s="513">
        <v>1963</v>
      </c>
      <c r="F36" s="513">
        <v>878437</v>
      </c>
      <c r="G36" s="513">
        <v>2295</v>
      </c>
      <c r="H36" s="513">
        <v>3691</v>
      </c>
      <c r="I36" s="506">
        <f t="shared" si="8"/>
        <v>79.62302598064187</v>
      </c>
      <c r="J36" s="507">
        <f t="shared" si="9"/>
        <v>562.019833653231</v>
      </c>
    </row>
    <row r="37" spans="1:10" ht="19.5" customHeight="1" thickBot="1" thickTop="1">
      <c r="A37" s="943" t="s">
        <v>133</v>
      </c>
      <c r="B37" s="944"/>
      <c r="C37" s="329">
        <f aca="true" t="shared" si="10" ref="C37:H37">SUM(C32:C36)</f>
        <v>8479</v>
      </c>
      <c r="D37" s="329">
        <f t="shared" si="10"/>
        <v>2144</v>
      </c>
      <c r="E37" s="329">
        <f t="shared" si="10"/>
        <v>2714</v>
      </c>
      <c r="F37" s="329">
        <f t="shared" si="10"/>
        <v>1053988</v>
      </c>
      <c r="G37" s="329">
        <f t="shared" si="10"/>
        <v>2341</v>
      </c>
      <c r="H37" s="329">
        <f t="shared" si="10"/>
        <v>5045</v>
      </c>
      <c r="I37" s="330">
        <f t="shared" si="8"/>
        <v>78.99778924097274</v>
      </c>
      <c r="J37" s="331">
        <f t="shared" si="9"/>
        <v>491.5988805970149</v>
      </c>
    </row>
    <row r="38" spans="1:10" ht="19.5" customHeight="1">
      <c r="A38" s="804"/>
      <c r="B38" s="804"/>
      <c r="C38" s="804"/>
      <c r="D38" s="804"/>
      <c r="E38" s="804"/>
      <c r="F38" s="804"/>
      <c r="G38" s="804"/>
      <c r="H38" s="804"/>
      <c r="I38" s="804"/>
      <c r="J38" s="804"/>
    </row>
    <row r="39" spans="1:10" ht="18" customHeight="1">
      <c r="A39" s="928" t="s">
        <v>599</v>
      </c>
      <c r="B39" s="928"/>
      <c r="C39" s="928"/>
      <c r="D39" s="928"/>
      <c r="E39" s="928"/>
      <c r="F39" s="928"/>
      <c r="G39" s="928"/>
      <c r="H39" s="928"/>
      <c r="I39" s="928"/>
      <c r="J39" s="928"/>
    </row>
    <row r="40" spans="1:10" ht="18.75" customHeight="1">
      <c r="A40" s="929"/>
      <c r="B40" s="929"/>
      <c r="C40" s="929"/>
      <c r="D40" s="929"/>
      <c r="E40" s="929"/>
      <c r="F40" s="929"/>
      <c r="G40" s="929"/>
      <c r="H40" s="929"/>
      <c r="I40" s="929"/>
      <c r="J40" s="929"/>
    </row>
    <row r="41" spans="1:10" ht="12.75" customHeight="1">
      <c r="A41" s="184"/>
      <c r="B41" s="185"/>
      <c r="C41" s="185"/>
      <c r="D41" s="185"/>
      <c r="E41" s="186"/>
      <c r="F41" s="186"/>
      <c r="G41" s="186"/>
      <c r="H41" s="186"/>
      <c r="I41" s="191"/>
      <c r="J41" s="191"/>
    </row>
    <row r="42" spans="1:10" ht="12.75" customHeight="1">
      <c r="A42" s="184"/>
      <c r="B42" s="185"/>
      <c r="C42" s="185"/>
      <c r="D42" s="185"/>
      <c r="E42" s="186"/>
      <c r="F42" s="186"/>
      <c r="G42" s="186"/>
      <c r="H42" s="186"/>
      <c r="I42" s="191"/>
      <c r="J42" s="191"/>
    </row>
    <row r="43" spans="1:10" ht="12.75" customHeight="1" thickBot="1">
      <c r="A43" s="184"/>
      <c r="B43" s="185"/>
      <c r="C43" s="185"/>
      <c r="D43" s="185"/>
      <c r="E43" s="186"/>
      <c r="F43" s="186"/>
      <c r="G43" s="186"/>
      <c r="H43" s="186"/>
      <c r="I43" s="927" t="s">
        <v>309</v>
      </c>
      <c r="J43" s="927"/>
    </row>
    <row r="44" spans="1:10" ht="39.75" customHeight="1">
      <c r="A44" s="923" t="s">
        <v>128</v>
      </c>
      <c r="B44" s="925" t="s">
        <v>50</v>
      </c>
      <c r="C44" s="916" t="s">
        <v>166</v>
      </c>
      <c r="D44" s="896" t="s">
        <v>463</v>
      </c>
      <c r="E44" s="896" t="s">
        <v>464</v>
      </c>
      <c r="F44" s="896" t="s">
        <v>167</v>
      </c>
      <c r="G44" s="896" t="s">
        <v>465</v>
      </c>
      <c r="H44" s="896" t="s">
        <v>168</v>
      </c>
      <c r="I44" s="896" t="s">
        <v>466</v>
      </c>
      <c r="J44" s="898" t="s">
        <v>169</v>
      </c>
    </row>
    <row r="45" spans="1:10" ht="79.5" customHeight="1" thickBot="1">
      <c r="A45" s="924"/>
      <c r="B45" s="926"/>
      <c r="C45" s="917"/>
      <c r="D45" s="897"/>
      <c r="E45" s="897"/>
      <c r="F45" s="900"/>
      <c r="G45" s="897"/>
      <c r="H45" s="897"/>
      <c r="I45" s="897"/>
      <c r="J45" s="899"/>
    </row>
    <row r="46" spans="1:10" ht="11.25" customHeight="1" thickBot="1" thickTop="1">
      <c r="A46" s="187">
        <v>0</v>
      </c>
      <c r="B46" s="188">
        <v>1</v>
      </c>
      <c r="C46" s="188">
        <v>2</v>
      </c>
      <c r="D46" s="189">
        <v>3</v>
      </c>
      <c r="E46" s="189">
        <v>4</v>
      </c>
      <c r="F46" s="189">
        <v>5</v>
      </c>
      <c r="G46" s="189">
        <v>6</v>
      </c>
      <c r="H46" s="189">
        <v>7</v>
      </c>
      <c r="I46" s="189">
        <v>8</v>
      </c>
      <c r="J46" s="190">
        <v>9</v>
      </c>
    </row>
    <row r="47" spans="1:10" ht="38.25" customHeight="1" thickTop="1">
      <c r="A47" s="888" t="s">
        <v>491</v>
      </c>
      <c r="B47" s="889"/>
      <c r="C47" s="889"/>
      <c r="D47" s="889"/>
      <c r="E47" s="889"/>
      <c r="F47" s="889"/>
      <c r="G47" s="889"/>
      <c r="H47" s="889"/>
      <c r="I47" s="889"/>
      <c r="J47" s="890"/>
    </row>
    <row r="48" spans="1:10" ht="15.75" customHeight="1">
      <c r="A48" s="904">
        <v>6</v>
      </c>
      <c r="B48" s="523" t="s">
        <v>132</v>
      </c>
      <c r="C48" s="524">
        <v>6672</v>
      </c>
      <c r="D48" s="524">
        <v>3589</v>
      </c>
      <c r="E48" s="524">
        <v>5080</v>
      </c>
      <c r="F48" s="524">
        <v>1280222</v>
      </c>
      <c r="G48" s="524">
        <v>0</v>
      </c>
      <c r="H48" s="524">
        <v>5598</v>
      </c>
      <c r="I48" s="525">
        <f>D48/E48*100</f>
        <v>70.64960629921259</v>
      </c>
      <c r="J48" s="526">
        <f>F48/D48</f>
        <v>356.7071607690164</v>
      </c>
    </row>
    <row r="49" spans="1:10" ht="14.25" customHeight="1" thickBot="1">
      <c r="A49" s="934"/>
      <c r="B49" s="22" t="s">
        <v>135</v>
      </c>
      <c r="C49" s="508">
        <v>2</v>
      </c>
      <c r="D49" s="508">
        <v>3</v>
      </c>
      <c r="E49" s="508">
        <v>4</v>
      </c>
      <c r="F49" s="508">
        <v>2403</v>
      </c>
      <c r="G49" s="508">
        <v>0</v>
      </c>
      <c r="H49" s="508">
        <v>1</v>
      </c>
      <c r="I49" s="509">
        <f>D49/E49*100</f>
        <v>75</v>
      </c>
      <c r="J49" s="522">
        <f>F49/D49</f>
        <v>801</v>
      </c>
    </row>
    <row r="50" spans="1:10" ht="14.25" customHeight="1" thickTop="1">
      <c r="A50" s="886" t="s">
        <v>133</v>
      </c>
      <c r="B50" s="887"/>
      <c r="C50" s="324">
        <f aca="true" t="shared" si="11" ref="C50:H50">SUM(C49+C48)</f>
        <v>6674</v>
      </c>
      <c r="D50" s="324">
        <f t="shared" si="11"/>
        <v>3592</v>
      </c>
      <c r="E50" s="324">
        <f t="shared" si="11"/>
        <v>5084</v>
      </c>
      <c r="F50" s="324">
        <f t="shared" si="11"/>
        <v>1282625</v>
      </c>
      <c r="G50" s="324">
        <f t="shared" si="11"/>
        <v>0</v>
      </c>
      <c r="H50" s="324">
        <f t="shared" si="11"/>
        <v>5599</v>
      </c>
      <c r="I50" s="325">
        <f>D50/E50*100</f>
        <v>70.65302911093627</v>
      </c>
      <c r="J50" s="332">
        <f>F50/D50</f>
        <v>357.0782293986637</v>
      </c>
    </row>
    <row r="51" spans="1:10" ht="19.5" customHeight="1">
      <c r="A51" s="893" t="s">
        <v>143</v>
      </c>
      <c r="B51" s="894"/>
      <c r="C51" s="894"/>
      <c r="D51" s="894"/>
      <c r="E51" s="894"/>
      <c r="F51" s="894"/>
      <c r="G51" s="894"/>
      <c r="H51" s="894"/>
      <c r="I51" s="894"/>
      <c r="J51" s="895"/>
    </row>
    <row r="52" spans="1:10" ht="13.5" customHeight="1">
      <c r="A52" s="904">
        <v>8</v>
      </c>
      <c r="B52" s="21" t="s">
        <v>131</v>
      </c>
      <c r="C52" s="508">
        <v>0</v>
      </c>
      <c r="D52" s="508">
        <v>45</v>
      </c>
      <c r="E52" s="508">
        <v>45</v>
      </c>
      <c r="F52" s="508">
        <v>740</v>
      </c>
      <c r="G52" s="508"/>
      <c r="H52" s="508">
        <v>47</v>
      </c>
      <c r="I52" s="504">
        <f>D52/E52*100</f>
        <v>100</v>
      </c>
      <c r="J52" s="511">
        <f>F52/D52</f>
        <v>16.444444444444443</v>
      </c>
    </row>
    <row r="53" spans="1:10" ht="13.5" customHeight="1">
      <c r="A53" s="905"/>
      <c r="B53" s="21" t="s">
        <v>135</v>
      </c>
      <c r="C53" s="508">
        <v>3</v>
      </c>
      <c r="D53" s="508">
        <v>918</v>
      </c>
      <c r="E53" s="508">
        <v>2366</v>
      </c>
      <c r="F53" s="508">
        <v>7660</v>
      </c>
      <c r="G53" s="508">
        <v>0</v>
      </c>
      <c r="H53" s="508">
        <v>1065</v>
      </c>
      <c r="I53" s="504">
        <f>D53/E53*100</f>
        <v>38.79966187658495</v>
      </c>
      <c r="J53" s="511">
        <f>F53/D53</f>
        <v>8.344226579520697</v>
      </c>
    </row>
    <row r="54" spans="1:10" ht="13.5" customHeight="1">
      <c r="A54" s="905"/>
      <c r="B54" s="19" t="s">
        <v>136</v>
      </c>
      <c r="C54" s="510">
        <v>28</v>
      </c>
      <c r="D54" s="510">
        <v>761</v>
      </c>
      <c r="E54" s="510">
        <v>5924</v>
      </c>
      <c r="F54" s="510">
        <v>21126</v>
      </c>
      <c r="G54" s="510">
        <v>176</v>
      </c>
      <c r="H54" s="510">
        <v>975</v>
      </c>
      <c r="I54" s="504">
        <f>D54/E54*100</f>
        <v>12.846049966239029</v>
      </c>
      <c r="J54" s="511">
        <f>F54/D54</f>
        <v>27.76084099868594</v>
      </c>
    </row>
    <row r="55" spans="1:10" ht="10.5" customHeight="1">
      <c r="A55" s="905"/>
      <c r="B55" s="935" t="s">
        <v>130</v>
      </c>
      <c r="C55" s="930">
        <v>3</v>
      </c>
      <c r="D55" s="930">
        <v>18</v>
      </c>
      <c r="E55" s="930">
        <v>16407</v>
      </c>
      <c r="F55" s="930">
        <v>1111</v>
      </c>
      <c r="G55" s="930">
        <v>18</v>
      </c>
      <c r="H55" s="930">
        <v>18</v>
      </c>
      <c r="I55" s="932">
        <f>D55/E55*100</f>
        <v>0.10970927043335163</v>
      </c>
      <c r="J55" s="937">
        <f>F55/D55</f>
        <v>61.72222222222222</v>
      </c>
    </row>
    <row r="56" spans="1:10" ht="28.5" customHeight="1" thickBot="1">
      <c r="A56" s="906"/>
      <c r="B56" s="936"/>
      <c r="C56" s="931"/>
      <c r="D56" s="931"/>
      <c r="E56" s="931"/>
      <c r="F56" s="931"/>
      <c r="G56" s="931"/>
      <c r="H56" s="931"/>
      <c r="I56" s="933"/>
      <c r="J56" s="938"/>
    </row>
    <row r="57" spans="1:10" ht="14.25" customHeight="1" thickTop="1">
      <c r="A57" s="939" t="s">
        <v>133</v>
      </c>
      <c r="B57" s="940"/>
      <c r="C57" s="333">
        <f aca="true" t="shared" si="12" ref="C57:H57">SUM(C52:C56)</f>
        <v>34</v>
      </c>
      <c r="D57" s="333">
        <f t="shared" si="12"/>
        <v>1742</v>
      </c>
      <c r="E57" s="333">
        <f t="shared" si="12"/>
        <v>24742</v>
      </c>
      <c r="F57" s="333">
        <f t="shared" si="12"/>
        <v>30637</v>
      </c>
      <c r="G57" s="333">
        <f t="shared" si="12"/>
        <v>194</v>
      </c>
      <c r="H57" s="333">
        <f t="shared" si="12"/>
        <v>2105</v>
      </c>
      <c r="I57" s="334">
        <f>D57/E57*100</f>
        <v>7.040659607145744</v>
      </c>
      <c r="J57" s="335">
        <f>F57/D57</f>
        <v>17.587256027554535</v>
      </c>
    </row>
    <row r="58" spans="1:10" ht="17.25" customHeight="1">
      <c r="A58" s="888" t="s">
        <v>251</v>
      </c>
      <c r="B58" s="889"/>
      <c r="C58" s="889"/>
      <c r="D58" s="889"/>
      <c r="E58" s="889"/>
      <c r="F58" s="889"/>
      <c r="G58" s="889"/>
      <c r="H58" s="889"/>
      <c r="I58" s="889"/>
      <c r="J58" s="890"/>
    </row>
    <row r="59" spans="1:10" ht="14.25" thickBot="1">
      <c r="A59" s="108">
        <v>9</v>
      </c>
      <c r="B59" s="22" t="s">
        <v>135</v>
      </c>
      <c r="C59" s="508">
        <v>2632</v>
      </c>
      <c r="D59" s="508">
        <v>1604</v>
      </c>
      <c r="E59" s="508">
        <v>1633</v>
      </c>
      <c r="F59" s="508">
        <v>382771</v>
      </c>
      <c r="G59" s="508">
        <v>0</v>
      </c>
      <c r="H59" s="508">
        <v>3325</v>
      </c>
      <c r="I59" s="509">
        <f>D59/E59*100</f>
        <v>98.22412737293325</v>
      </c>
      <c r="J59" s="503">
        <f>F59/D59</f>
        <v>238.6352867830424</v>
      </c>
    </row>
    <row r="60" spans="1:10" ht="14.25" customHeight="1" thickTop="1">
      <c r="A60" s="886" t="s">
        <v>133</v>
      </c>
      <c r="B60" s="887"/>
      <c r="C60" s="324">
        <f aca="true" t="shared" si="13" ref="C60:H60">SUM(C59:C59)</f>
        <v>2632</v>
      </c>
      <c r="D60" s="324">
        <f t="shared" si="13"/>
        <v>1604</v>
      </c>
      <c r="E60" s="324">
        <f t="shared" si="13"/>
        <v>1633</v>
      </c>
      <c r="F60" s="324">
        <f t="shared" si="13"/>
        <v>382771</v>
      </c>
      <c r="G60" s="324">
        <f t="shared" si="13"/>
        <v>0</v>
      </c>
      <c r="H60" s="324">
        <f t="shared" si="13"/>
        <v>3325</v>
      </c>
      <c r="I60" s="325">
        <f>D60/E60*100</f>
        <v>98.22412737293325</v>
      </c>
      <c r="J60" s="332">
        <f>F60/D60</f>
        <v>238.6352867830424</v>
      </c>
    </row>
    <row r="61" spans="1:10" ht="19.5" customHeight="1">
      <c r="A61" s="888" t="s">
        <v>252</v>
      </c>
      <c r="B61" s="889"/>
      <c r="C61" s="889"/>
      <c r="D61" s="889"/>
      <c r="E61" s="889"/>
      <c r="F61" s="889"/>
      <c r="G61" s="889"/>
      <c r="H61" s="889"/>
      <c r="I61" s="889"/>
      <c r="J61" s="890"/>
    </row>
    <row r="62" spans="1:10" ht="14.25" customHeight="1" thickBot="1">
      <c r="A62" s="109">
        <v>10</v>
      </c>
      <c r="B62" s="61" t="s">
        <v>132</v>
      </c>
      <c r="C62" s="513">
        <v>247</v>
      </c>
      <c r="D62" s="513">
        <v>520</v>
      </c>
      <c r="E62" s="513">
        <v>938</v>
      </c>
      <c r="F62" s="513">
        <v>41155</v>
      </c>
      <c r="G62" s="513">
        <v>0</v>
      </c>
      <c r="H62" s="513">
        <v>789</v>
      </c>
      <c r="I62" s="506">
        <f>D62/E62*100</f>
        <v>55.437100213219615</v>
      </c>
      <c r="J62" s="518">
        <f>F62/D62</f>
        <v>79.14423076923077</v>
      </c>
    </row>
    <row r="63" spans="1:10" ht="14.25" customHeight="1" thickTop="1">
      <c r="A63" s="886" t="s">
        <v>133</v>
      </c>
      <c r="B63" s="887"/>
      <c r="C63" s="324">
        <f aca="true" t="shared" si="14" ref="C63:H63">SUM(C62:C62)</f>
        <v>247</v>
      </c>
      <c r="D63" s="324">
        <f t="shared" si="14"/>
        <v>520</v>
      </c>
      <c r="E63" s="324">
        <f t="shared" si="14"/>
        <v>938</v>
      </c>
      <c r="F63" s="324">
        <f t="shared" si="14"/>
        <v>41155</v>
      </c>
      <c r="G63" s="324">
        <f t="shared" si="14"/>
        <v>0</v>
      </c>
      <c r="H63" s="324">
        <f t="shared" si="14"/>
        <v>789</v>
      </c>
      <c r="I63" s="325">
        <f>D63/E63*100</f>
        <v>55.437100213219615</v>
      </c>
      <c r="J63" s="332">
        <f>F63/D63</f>
        <v>79.14423076923077</v>
      </c>
    </row>
    <row r="64" spans="1:10" ht="19.5" customHeight="1">
      <c r="A64" s="888" t="s">
        <v>620</v>
      </c>
      <c r="B64" s="889"/>
      <c r="C64" s="889"/>
      <c r="D64" s="889"/>
      <c r="E64" s="889"/>
      <c r="F64" s="889"/>
      <c r="G64" s="889"/>
      <c r="H64" s="889"/>
      <c r="I64" s="889"/>
      <c r="J64" s="890"/>
    </row>
    <row r="65" spans="1:10" ht="14.25" customHeight="1" thickBot="1">
      <c r="A65" s="616">
        <v>11</v>
      </c>
      <c r="B65" s="59" t="s">
        <v>139</v>
      </c>
      <c r="C65" s="614">
        <v>1325</v>
      </c>
      <c r="D65" s="614">
        <v>949</v>
      </c>
      <c r="E65" s="614">
        <v>949</v>
      </c>
      <c r="F65" s="614">
        <v>129671</v>
      </c>
      <c r="G65" s="614"/>
      <c r="H65" s="614">
        <v>1460</v>
      </c>
      <c r="I65" s="509">
        <f>D65/E65*100</f>
        <v>100</v>
      </c>
      <c r="J65" s="503">
        <f>F65/D65</f>
        <v>136.63962065331927</v>
      </c>
    </row>
    <row r="66" spans="1:10" ht="14.25" customHeight="1" thickTop="1">
      <c r="A66" s="886" t="s">
        <v>133</v>
      </c>
      <c r="B66" s="887"/>
      <c r="C66" s="324">
        <f aca="true" t="shared" si="15" ref="C66:H66">SUM(C65:C65)</f>
        <v>1325</v>
      </c>
      <c r="D66" s="324">
        <f t="shared" si="15"/>
        <v>949</v>
      </c>
      <c r="E66" s="324">
        <f t="shared" si="15"/>
        <v>949</v>
      </c>
      <c r="F66" s="324">
        <f t="shared" si="15"/>
        <v>129671</v>
      </c>
      <c r="G66" s="324">
        <f t="shared" si="15"/>
        <v>0</v>
      </c>
      <c r="H66" s="324">
        <f t="shared" si="15"/>
        <v>1460</v>
      </c>
      <c r="I66" s="325">
        <f>D66/E66*100</f>
        <v>100</v>
      </c>
      <c r="J66" s="332">
        <f>F66/D66</f>
        <v>136.63962065331927</v>
      </c>
    </row>
    <row r="67" spans="1:10" ht="19.5" customHeight="1">
      <c r="A67" s="888" t="s">
        <v>253</v>
      </c>
      <c r="B67" s="889"/>
      <c r="C67" s="889"/>
      <c r="D67" s="889"/>
      <c r="E67" s="889"/>
      <c r="F67" s="889"/>
      <c r="G67" s="889"/>
      <c r="H67" s="889"/>
      <c r="I67" s="889"/>
      <c r="J67" s="890"/>
    </row>
    <row r="68" spans="1:10" ht="14.25" customHeight="1" thickBot="1">
      <c r="A68" s="108">
        <v>12</v>
      </c>
      <c r="B68" s="59" t="s">
        <v>139</v>
      </c>
      <c r="C68" s="508">
        <v>254</v>
      </c>
      <c r="D68" s="508">
        <v>1045</v>
      </c>
      <c r="E68" s="508">
        <v>1045</v>
      </c>
      <c r="F68" s="508">
        <v>88466</v>
      </c>
      <c r="G68" s="508">
        <v>0</v>
      </c>
      <c r="H68" s="508">
        <v>1167</v>
      </c>
      <c r="I68" s="509">
        <f>D68/E68*100</f>
        <v>100</v>
      </c>
      <c r="J68" s="503">
        <f>F68/D68</f>
        <v>84.65645933014353</v>
      </c>
    </row>
    <row r="69" spans="1:10" ht="14.25" customHeight="1" thickTop="1">
      <c r="A69" s="886" t="s">
        <v>133</v>
      </c>
      <c r="B69" s="887"/>
      <c r="C69" s="324">
        <f aca="true" t="shared" si="16" ref="C69:H69">SUM(C68:C68)</f>
        <v>254</v>
      </c>
      <c r="D69" s="324">
        <f t="shared" si="16"/>
        <v>1045</v>
      </c>
      <c r="E69" s="324">
        <f t="shared" si="16"/>
        <v>1045</v>
      </c>
      <c r="F69" s="324">
        <f t="shared" si="16"/>
        <v>88466</v>
      </c>
      <c r="G69" s="324">
        <f t="shared" si="16"/>
        <v>0</v>
      </c>
      <c r="H69" s="324">
        <f t="shared" si="16"/>
        <v>1167</v>
      </c>
      <c r="I69" s="325">
        <f>D69/E69*100</f>
        <v>100</v>
      </c>
      <c r="J69" s="332">
        <f>F69/D69</f>
        <v>84.65645933014353</v>
      </c>
    </row>
    <row r="70" spans="1:10" ht="18.75" customHeight="1">
      <c r="A70" s="888" t="s">
        <v>621</v>
      </c>
      <c r="B70" s="889"/>
      <c r="C70" s="889"/>
      <c r="D70" s="889"/>
      <c r="E70" s="889"/>
      <c r="F70" s="889"/>
      <c r="G70" s="889"/>
      <c r="H70" s="889"/>
      <c r="I70" s="889"/>
      <c r="J70" s="890"/>
    </row>
    <row r="71" spans="1:10" ht="14.25" thickBot="1">
      <c r="A71" s="108">
        <v>13</v>
      </c>
      <c r="B71" s="59" t="s">
        <v>139</v>
      </c>
      <c r="C71" s="508">
        <v>265</v>
      </c>
      <c r="D71" s="508">
        <v>1152</v>
      </c>
      <c r="E71" s="508">
        <v>1152</v>
      </c>
      <c r="F71" s="508">
        <v>80573</v>
      </c>
      <c r="G71" s="508"/>
      <c r="H71" s="508">
        <v>1282</v>
      </c>
      <c r="I71" s="509">
        <f>D71/E71*100</f>
        <v>100</v>
      </c>
      <c r="J71" s="503">
        <f>F71/D71</f>
        <v>69.94184027777777</v>
      </c>
    </row>
    <row r="72" spans="1:10" ht="21.75" customHeight="1" thickBot="1" thickTop="1">
      <c r="A72" s="891" t="s">
        <v>133</v>
      </c>
      <c r="B72" s="892"/>
      <c r="C72" s="329">
        <f aca="true" t="shared" si="17" ref="C72:H72">SUM(C71:C71)</f>
        <v>265</v>
      </c>
      <c r="D72" s="329">
        <f t="shared" si="17"/>
        <v>1152</v>
      </c>
      <c r="E72" s="329">
        <f t="shared" si="17"/>
        <v>1152</v>
      </c>
      <c r="F72" s="329">
        <f t="shared" si="17"/>
        <v>80573</v>
      </c>
      <c r="G72" s="329">
        <f t="shared" si="17"/>
        <v>0</v>
      </c>
      <c r="H72" s="329">
        <f t="shared" si="17"/>
        <v>1282</v>
      </c>
      <c r="I72" s="330">
        <f>D72/E72*100</f>
        <v>100</v>
      </c>
      <c r="J72" s="336">
        <f>F72/D72</f>
        <v>69.94184027777777</v>
      </c>
    </row>
    <row r="73" spans="1:10" ht="17.25" customHeight="1">
      <c r="A73" s="941"/>
      <c r="B73" s="941"/>
      <c r="C73" s="941"/>
      <c r="D73" s="941"/>
      <c r="E73" s="941"/>
      <c r="F73" s="941"/>
      <c r="G73" s="941"/>
      <c r="H73" s="941"/>
      <c r="I73" s="941"/>
      <c r="J73" s="941"/>
    </row>
    <row r="74" spans="1:10" ht="21.75" customHeight="1">
      <c r="A74" s="718" t="s">
        <v>426</v>
      </c>
      <c r="B74" s="718"/>
      <c r="C74" s="718"/>
      <c r="D74" s="718"/>
      <c r="E74" s="718"/>
      <c r="F74" s="718"/>
      <c r="G74" s="718"/>
      <c r="H74" s="718"/>
      <c r="I74" s="718"/>
      <c r="J74" s="718"/>
    </row>
  </sheetData>
  <sheetProtection/>
  <mergeCells count="66">
    <mergeCell ref="A74:J74"/>
    <mergeCell ref="A73:J73"/>
    <mergeCell ref="A1:J2"/>
    <mergeCell ref="G4:G5"/>
    <mergeCell ref="A58:J58"/>
    <mergeCell ref="C55:C56"/>
    <mergeCell ref="D55:D56"/>
    <mergeCell ref="E55:E56"/>
    <mergeCell ref="A37:B37"/>
    <mergeCell ref="A32:A36"/>
    <mergeCell ref="J44:J45"/>
    <mergeCell ref="A48:A49"/>
    <mergeCell ref="B55:B56"/>
    <mergeCell ref="G44:G45"/>
    <mergeCell ref="J55:J56"/>
    <mergeCell ref="A61:J61"/>
    <mergeCell ref="A60:B60"/>
    <mergeCell ref="A57:B57"/>
    <mergeCell ref="A52:A56"/>
    <mergeCell ref="G55:G56"/>
    <mergeCell ref="B44:B45"/>
    <mergeCell ref="C44:C45"/>
    <mergeCell ref="H44:H45"/>
    <mergeCell ref="I43:J43"/>
    <mergeCell ref="A39:J40"/>
    <mergeCell ref="F55:F56"/>
    <mergeCell ref="H55:H56"/>
    <mergeCell ref="I55:I56"/>
    <mergeCell ref="A50:B50"/>
    <mergeCell ref="I44:I45"/>
    <mergeCell ref="A13:A17"/>
    <mergeCell ref="A25:B25"/>
    <mergeCell ref="A26:J26"/>
    <mergeCell ref="A30:B30"/>
    <mergeCell ref="A31:J31"/>
    <mergeCell ref="A47:J47"/>
    <mergeCell ref="D44:D45"/>
    <mergeCell ref="E44:E45"/>
    <mergeCell ref="F44:F45"/>
    <mergeCell ref="A44:A45"/>
    <mergeCell ref="A27:A29"/>
    <mergeCell ref="A38:J38"/>
    <mergeCell ref="D4:D5"/>
    <mergeCell ref="A7:J7"/>
    <mergeCell ref="A18:B18"/>
    <mergeCell ref="A19:J19"/>
    <mergeCell ref="A4:A5"/>
    <mergeCell ref="B4:B5"/>
    <mergeCell ref="C4:C5"/>
    <mergeCell ref="A20:A24"/>
    <mergeCell ref="H4:H5"/>
    <mergeCell ref="I4:I5"/>
    <mergeCell ref="J4:J5"/>
    <mergeCell ref="E4:E5"/>
    <mergeCell ref="F4:F5"/>
    <mergeCell ref="A12:J12"/>
    <mergeCell ref="A8:A10"/>
    <mergeCell ref="A11:B11"/>
    <mergeCell ref="A69:B69"/>
    <mergeCell ref="A70:J70"/>
    <mergeCell ref="A72:B72"/>
    <mergeCell ref="A66:B66"/>
    <mergeCell ref="A67:J67"/>
    <mergeCell ref="A51:J51"/>
    <mergeCell ref="A63:B63"/>
    <mergeCell ref="A64:J64"/>
  </mergeCells>
  <printOptions/>
  <pageMargins left="0.5905511811023623" right="0.4330708661417323" top="0.7874015748031497" bottom="0.3937007874015748" header="0.1968503937007874" footer="0"/>
  <pageSetup horizontalDpi="600" verticalDpi="600" orientation="portrait" r:id="rId1"/>
  <rowBreaks count="1" manualBreakCount="1">
    <brk id="38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"/>
  <sheetViews>
    <sheetView zoomScalePageLayoutView="0" workbookViewId="0" topLeftCell="A1">
      <selection activeCell="S8" sqref="S8"/>
    </sheetView>
  </sheetViews>
  <sheetFormatPr defaultColWidth="9.140625" defaultRowHeight="12.75"/>
  <cols>
    <col min="1" max="1" width="3.8515625" style="192" customWidth="1"/>
    <col min="2" max="2" width="20.00390625" style="192" customWidth="1"/>
    <col min="3" max="3" width="7.28125" style="192" customWidth="1"/>
    <col min="4" max="4" width="8.421875" style="192" customWidth="1"/>
    <col min="5" max="5" width="8.7109375" style="192" customWidth="1"/>
    <col min="6" max="6" width="11.28125" style="192" customWidth="1"/>
    <col min="7" max="7" width="10.140625" style="192" customWidth="1"/>
    <col min="8" max="8" width="7.8515625" style="192" customWidth="1"/>
    <col min="9" max="9" width="8.8515625" style="192" customWidth="1"/>
    <col min="10" max="10" width="9.8515625" style="192" customWidth="1"/>
    <col min="11" max="11" width="8.140625" style="192" customWidth="1"/>
    <col min="12" max="12" width="8.8515625" style="192" customWidth="1"/>
    <col min="13" max="13" width="10.8515625" style="192" customWidth="1"/>
    <col min="14" max="14" width="11.421875" style="192" customWidth="1"/>
    <col min="15" max="16384" width="8.8515625" style="192" customWidth="1"/>
  </cols>
  <sheetData>
    <row r="1" spans="1:14" ht="35.25" customHeight="1">
      <c r="A1" s="751" t="s">
        <v>600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</row>
    <row r="2" ht="12.75" customHeight="1" thickBot="1">
      <c r="N2" s="104" t="s">
        <v>301</v>
      </c>
    </row>
    <row r="3" spans="1:14" ht="51" customHeight="1">
      <c r="A3" s="947" t="s">
        <v>106</v>
      </c>
      <c r="B3" s="949" t="s">
        <v>50</v>
      </c>
      <c r="C3" s="951" t="s">
        <v>104</v>
      </c>
      <c r="D3" s="953" t="s">
        <v>108</v>
      </c>
      <c r="E3" s="953" t="s">
        <v>109</v>
      </c>
      <c r="F3" s="953" t="s">
        <v>110</v>
      </c>
      <c r="G3" s="953" t="s">
        <v>111</v>
      </c>
      <c r="H3" s="953" t="s">
        <v>112</v>
      </c>
      <c r="I3" s="953" t="s">
        <v>113</v>
      </c>
      <c r="J3" s="953" t="s">
        <v>114</v>
      </c>
      <c r="K3" s="953" t="s">
        <v>115</v>
      </c>
      <c r="L3" s="953" t="s">
        <v>116</v>
      </c>
      <c r="M3" s="953" t="s">
        <v>117</v>
      </c>
      <c r="N3" s="945" t="s">
        <v>107</v>
      </c>
    </row>
    <row r="4" spans="1:14" ht="42" customHeight="1" thickBot="1">
      <c r="A4" s="948"/>
      <c r="B4" s="950"/>
      <c r="C4" s="952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46"/>
    </row>
    <row r="5" spans="1:14" s="198" customFormat="1" ht="9" thickBot="1" thickTop="1">
      <c r="A5" s="194">
        <v>0</v>
      </c>
      <c r="B5" s="195">
        <v>1</v>
      </c>
      <c r="C5" s="196">
        <v>2</v>
      </c>
      <c r="D5" s="196">
        <v>3</v>
      </c>
      <c r="E5" s="196">
        <v>4</v>
      </c>
      <c r="F5" s="196">
        <v>5</v>
      </c>
      <c r="G5" s="196">
        <v>6</v>
      </c>
      <c r="H5" s="196">
        <v>7</v>
      </c>
      <c r="I5" s="196">
        <v>8</v>
      </c>
      <c r="J5" s="196">
        <v>9</v>
      </c>
      <c r="K5" s="196">
        <v>10</v>
      </c>
      <c r="L5" s="196">
        <v>11</v>
      </c>
      <c r="M5" s="196">
        <v>12</v>
      </c>
      <c r="N5" s="197">
        <v>13</v>
      </c>
    </row>
    <row r="6" spans="1:14" ht="39.75" customHeight="1" thickTop="1">
      <c r="A6" s="105">
        <v>2</v>
      </c>
      <c r="B6" s="473" t="s">
        <v>105</v>
      </c>
      <c r="C6" s="337">
        <v>3</v>
      </c>
      <c r="D6" s="338">
        <v>780</v>
      </c>
      <c r="E6" s="338">
        <v>1166</v>
      </c>
      <c r="F6" s="338">
        <v>2325</v>
      </c>
      <c r="G6" s="338">
        <v>190</v>
      </c>
      <c r="H6" s="339">
        <v>1946</v>
      </c>
      <c r="I6" s="339">
        <v>648.64</v>
      </c>
      <c r="J6" s="340">
        <f>G6/H6*100</f>
        <v>9.763617677286742</v>
      </c>
      <c r="K6" s="519">
        <f>D6/H6*100</f>
        <v>40.082219938335044</v>
      </c>
      <c r="L6" s="519">
        <v>0.36</v>
      </c>
      <c r="M6" s="519">
        <v>100</v>
      </c>
      <c r="N6" s="341">
        <f>F6/C6</f>
        <v>775</v>
      </c>
    </row>
    <row r="7" spans="1:14" ht="39.75" customHeight="1">
      <c r="A7" s="106">
        <v>3</v>
      </c>
      <c r="B7" s="474" t="s">
        <v>526</v>
      </c>
      <c r="C7" s="247"/>
      <c r="D7" s="227"/>
      <c r="E7" s="227"/>
      <c r="F7" s="227"/>
      <c r="G7" s="227"/>
      <c r="H7" s="226"/>
      <c r="I7" s="339"/>
      <c r="J7" s="340"/>
      <c r="K7" s="521"/>
      <c r="L7" s="226"/>
      <c r="M7" s="226"/>
      <c r="N7" s="341"/>
    </row>
    <row r="8" spans="1:14" ht="39.75" customHeight="1" thickBot="1">
      <c r="A8" s="107">
        <v>4</v>
      </c>
      <c r="B8" s="475" t="s">
        <v>527</v>
      </c>
      <c r="C8" s="342">
        <v>5</v>
      </c>
      <c r="D8" s="343">
        <v>2381</v>
      </c>
      <c r="E8" s="343">
        <v>5988</v>
      </c>
      <c r="F8" s="343">
        <v>9258</v>
      </c>
      <c r="G8" s="343">
        <v>96</v>
      </c>
      <c r="H8" s="343">
        <v>8369</v>
      </c>
      <c r="I8" s="339" t="s">
        <v>610</v>
      </c>
      <c r="J8" s="340">
        <f>G8/H8*100</f>
        <v>1.1470904528617516</v>
      </c>
      <c r="K8" s="520">
        <f>D8/H8*100</f>
        <v>28.450233002748238</v>
      </c>
      <c r="L8" s="343">
        <v>0</v>
      </c>
      <c r="M8" s="343">
        <v>99.69</v>
      </c>
      <c r="N8" s="639">
        <f>F8/C8</f>
        <v>1851.6</v>
      </c>
    </row>
    <row r="9" spans="1:14" ht="39.75" customHeight="1" thickBot="1" thickTop="1">
      <c r="A9" s="955" t="s">
        <v>525</v>
      </c>
      <c r="B9" s="956"/>
      <c r="C9" s="344">
        <f aca="true" t="shared" si="0" ref="C9:H9">SUM(C6:C8)</f>
        <v>8</v>
      </c>
      <c r="D9" s="344">
        <f t="shared" si="0"/>
        <v>3161</v>
      </c>
      <c r="E9" s="344">
        <f t="shared" si="0"/>
        <v>7154</v>
      </c>
      <c r="F9" s="344">
        <f t="shared" si="0"/>
        <v>11583</v>
      </c>
      <c r="G9" s="344">
        <f t="shared" si="0"/>
        <v>286</v>
      </c>
      <c r="H9" s="344">
        <f t="shared" si="0"/>
        <v>10315</v>
      </c>
      <c r="I9" s="345">
        <f>H9/C9</f>
        <v>1289.375</v>
      </c>
      <c r="J9" s="346">
        <f>G9/H9*100</f>
        <v>2.7726611730489577</v>
      </c>
      <c r="K9" s="346">
        <f>D9/H9*100</f>
        <v>30.644692195831315</v>
      </c>
      <c r="L9" s="344">
        <v>0.36</v>
      </c>
      <c r="M9" s="344">
        <v>100</v>
      </c>
      <c r="N9" s="640">
        <f>F9/C9</f>
        <v>1447.875</v>
      </c>
    </row>
    <row r="10" spans="1:10" ht="13.5">
      <c r="A10" s="193"/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4" ht="12.75" customHeight="1">
      <c r="A11" s="718" t="s">
        <v>427</v>
      </c>
      <c r="B11" s="718"/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8"/>
    </row>
  </sheetData>
  <sheetProtection/>
  <mergeCells count="17">
    <mergeCell ref="H3:H4"/>
    <mergeCell ref="A9:B9"/>
    <mergeCell ref="M3:M4"/>
    <mergeCell ref="I3:I4"/>
    <mergeCell ref="J3:J4"/>
    <mergeCell ref="K3:K4"/>
    <mergeCell ref="L3:L4"/>
    <mergeCell ref="A11:N11"/>
    <mergeCell ref="A1:N1"/>
    <mergeCell ref="N3:N4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35433070866141736" right="0.35433070866141736" top="0.7874015748031497" bottom="0.984251968503937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7"/>
  <sheetViews>
    <sheetView zoomScalePageLayoutView="0" workbookViewId="0" topLeftCell="A1">
      <selection activeCell="R30" sqref="R30"/>
    </sheetView>
  </sheetViews>
  <sheetFormatPr defaultColWidth="9.140625" defaultRowHeight="12.75"/>
  <cols>
    <col min="1" max="1" width="3.28125" style="15" customWidth="1"/>
    <col min="2" max="2" width="28.140625" style="15" customWidth="1"/>
    <col min="3" max="4" width="15.7109375" style="15" customWidth="1"/>
    <col min="5" max="5" width="14.57421875" style="15" customWidth="1"/>
    <col min="6" max="16384" width="9.140625" style="23" customWidth="1"/>
  </cols>
  <sheetData>
    <row r="1" spans="1:6" ht="31.5" customHeight="1">
      <c r="A1" s="703" t="s">
        <v>601</v>
      </c>
      <c r="B1" s="703"/>
      <c r="C1" s="703"/>
      <c r="D1" s="703"/>
      <c r="E1" s="703"/>
      <c r="F1" s="25"/>
    </row>
    <row r="2" spans="2:5" ht="19.5" customHeight="1" thickBot="1">
      <c r="B2" s="16"/>
      <c r="C2" s="16"/>
      <c r="D2" s="16"/>
      <c r="E2" s="24" t="s">
        <v>302</v>
      </c>
    </row>
    <row r="3" spans="1:5" ht="15" customHeight="1">
      <c r="A3" s="710" t="s">
        <v>106</v>
      </c>
      <c r="B3" s="975" t="s">
        <v>118</v>
      </c>
      <c r="C3" s="852" t="s">
        <v>119</v>
      </c>
      <c r="D3" s="978"/>
      <c r="E3" s="981" t="s">
        <v>120</v>
      </c>
    </row>
    <row r="4" spans="1:5" ht="15" customHeight="1">
      <c r="A4" s="973"/>
      <c r="B4" s="976"/>
      <c r="C4" s="979"/>
      <c r="D4" s="980"/>
      <c r="E4" s="982"/>
    </row>
    <row r="5" spans="1:5" ht="27" customHeight="1" thickBot="1">
      <c r="A5" s="974"/>
      <c r="B5" s="977"/>
      <c r="C5" s="483" t="s">
        <v>121</v>
      </c>
      <c r="D5" s="484" t="s">
        <v>122</v>
      </c>
      <c r="E5" s="983"/>
    </row>
    <row r="6" spans="1:5" s="143" customFormat="1" ht="9" thickBot="1" thickTop="1">
      <c r="A6" s="62">
        <v>0</v>
      </c>
      <c r="B6" s="53">
        <v>1</v>
      </c>
      <c r="C6" s="53">
        <v>2</v>
      </c>
      <c r="D6" s="54">
        <v>3</v>
      </c>
      <c r="E6" s="55">
        <v>8</v>
      </c>
    </row>
    <row r="7" spans="1:5" s="192" customFormat="1" ht="12.75" customHeight="1" thickTop="1">
      <c r="A7" s="957" t="s">
        <v>123</v>
      </c>
      <c r="B7" s="958"/>
      <c r="C7" s="958"/>
      <c r="D7" s="958"/>
      <c r="E7" s="959"/>
    </row>
    <row r="8" spans="1:5" s="192" customFormat="1" ht="12.75" customHeight="1">
      <c r="A8" s="960"/>
      <c r="B8" s="961"/>
      <c r="C8" s="961"/>
      <c r="D8" s="961"/>
      <c r="E8" s="962"/>
    </row>
    <row r="9" spans="1:5" s="192" customFormat="1" ht="24.75" customHeight="1">
      <c r="A9" s="963">
        <v>1</v>
      </c>
      <c r="B9" s="485" t="s">
        <v>124</v>
      </c>
      <c r="C9" s="347">
        <v>1916</v>
      </c>
      <c r="D9" s="347">
        <v>49</v>
      </c>
      <c r="E9" s="348">
        <f>D9/C9*100</f>
        <v>2.55741127348643</v>
      </c>
    </row>
    <row r="10" spans="1:5" s="192" customFormat="1" ht="24.75" customHeight="1">
      <c r="A10" s="964"/>
      <c r="B10" s="486" t="s">
        <v>125</v>
      </c>
      <c r="C10" s="349">
        <v>1916</v>
      </c>
      <c r="D10" s="349">
        <v>49</v>
      </c>
      <c r="E10" s="350">
        <f>D10/C10*100</f>
        <v>2.55741127348643</v>
      </c>
    </row>
    <row r="11" spans="1:5" s="192" customFormat="1" ht="12.75" customHeight="1">
      <c r="A11" s="967" t="s">
        <v>527</v>
      </c>
      <c r="B11" s="968"/>
      <c r="C11" s="968"/>
      <c r="D11" s="968"/>
      <c r="E11" s="969"/>
    </row>
    <row r="12" spans="1:5" s="192" customFormat="1" ht="12.75" customHeight="1">
      <c r="A12" s="970"/>
      <c r="B12" s="971"/>
      <c r="C12" s="971"/>
      <c r="D12" s="971"/>
      <c r="E12" s="972"/>
    </row>
    <row r="13" spans="1:5" s="192" customFormat="1" ht="24.75" customHeight="1">
      <c r="A13" s="963">
        <v>2</v>
      </c>
      <c r="B13" s="487" t="s">
        <v>124</v>
      </c>
      <c r="C13" s="351">
        <v>8195</v>
      </c>
      <c r="D13" s="351">
        <v>64</v>
      </c>
      <c r="E13" s="352">
        <f>D13/C13*100</f>
        <v>0.7809640024405126</v>
      </c>
    </row>
    <row r="14" spans="1:5" s="192" customFormat="1" ht="24.75" customHeight="1">
      <c r="A14" s="965"/>
      <c r="B14" s="488" t="s">
        <v>126</v>
      </c>
      <c r="C14" s="353">
        <v>3096</v>
      </c>
      <c r="D14" s="353">
        <v>95</v>
      </c>
      <c r="E14" s="354">
        <f>D14/C14*100</f>
        <v>3.0684754521963824</v>
      </c>
    </row>
    <row r="15" spans="1:5" s="192" customFormat="1" ht="24.75" customHeight="1" thickBot="1">
      <c r="A15" s="966"/>
      <c r="B15" s="489" t="s">
        <v>125</v>
      </c>
      <c r="C15" s="355">
        <v>6608</v>
      </c>
      <c r="D15" s="355">
        <v>62</v>
      </c>
      <c r="E15" s="356">
        <f>D15/C15*100</f>
        <v>0.9382566585956418</v>
      </c>
    </row>
    <row r="16" spans="1:5" ht="13.5">
      <c r="A16" s="718" t="s">
        <v>428</v>
      </c>
      <c r="B16" s="718"/>
      <c r="C16" s="718"/>
      <c r="D16" s="718"/>
      <c r="E16" s="718"/>
    </row>
    <row r="17" spans="6:14" ht="12.75" customHeight="1">
      <c r="F17" s="121"/>
      <c r="G17" s="121"/>
      <c r="H17" s="121"/>
      <c r="I17" s="121"/>
      <c r="J17" s="121"/>
      <c r="K17" s="121"/>
      <c r="L17" s="121"/>
      <c r="M17" s="121"/>
      <c r="N17" s="121"/>
    </row>
  </sheetData>
  <sheetProtection/>
  <mergeCells count="10">
    <mergeCell ref="A16:E16"/>
    <mergeCell ref="A7:E8"/>
    <mergeCell ref="A9:A10"/>
    <mergeCell ref="A13:A15"/>
    <mergeCell ref="A11:E12"/>
    <mergeCell ref="A1:E1"/>
    <mergeCell ref="A3:A5"/>
    <mergeCell ref="B3:B5"/>
    <mergeCell ref="C3:D4"/>
    <mergeCell ref="E3:E5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8"/>
  <sheetViews>
    <sheetView view="pageBreakPreview" zoomScaleSheetLayoutView="100" zoomScalePageLayoutView="0" workbookViewId="0" topLeftCell="A24">
      <selection activeCell="P33" sqref="P33"/>
    </sheetView>
  </sheetViews>
  <sheetFormatPr defaultColWidth="9.140625" defaultRowHeight="12.75"/>
  <cols>
    <col min="1" max="1" width="3.7109375" style="23" customWidth="1"/>
    <col min="2" max="2" width="21.421875" style="23" customWidth="1"/>
    <col min="3" max="3" width="4.00390625" style="23" customWidth="1"/>
    <col min="4" max="4" width="3.8515625" style="23" customWidth="1"/>
    <col min="5" max="7" width="2.8515625" style="23" customWidth="1"/>
    <col min="8" max="8" width="3.00390625" style="23" customWidth="1"/>
    <col min="9" max="9" width="3.7109375" style="23" customWidth="1"/>
    <col min="10" max="10" width="3.140625" style="23" customWidth="1"/>
    <col min="11" max="12" width="4.140625" style="23" customWidth="1"/>
    <col min="13" max="14" width="4.00390625" style="23" customWidth="1"/>
    <col min="15" max="15" width="3.28125" style="23" customWidth="1"/>
    <col min="16" max="17" width="3.8515625" style="23" customWidth="1"/>
    <col min="18" max="18" width="4.00390625" style="23" customWidth="1"/>
    <col min="19" max="19" width="3.28125" style="23" customWidth="1"/>
    <col min="20" max="20" width="3.140625" style="23" customWidth="1"/>
    <col min="21" max="21" width="3.57421875" style="23" customWidth="1"/>
    <col min="22" max="22" width="2.7109375" style="23" customWidth="1"/>
    <col min="23" max="16384" width="9.140625" style="23" customWidth="1"/>
  </cols>
  <sheetData>
    <row r="1" spans="1:22" ht="18" customHeight="1">
      <c r="A1" s="1009" t="s">
        <v>305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1009"/>
      <c r="Q1" s="1009"/>
      <c r="R1" s="1009"/>
      <c r="S1" s="1009"/>
      <c r="T1" s="1009"/>
      <c r="U1" s="1009"/>
      <c r="V1" s="1009"/>
    </row>
    <row r="2" spans="2:22" ht="14.25" customHeight="1" thickBot="1"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13" t="s">
        <v>303</v>
      </c>
      <c r="T2" s="1013"/>
      <c r="U2" s="1013"/>
      <c r="V2" s="1013"/>
    </row>
    <row r="3" spans="1:27" ht="13.5" customHeight="1" thickBot="1" thickTop="1">
      <c r="A3" s="1011" t="s">
        <v>455</v>
      </c>
      <c r="B3" s="1004" t="s">
        <v>50</v>
      </c>
      <c r="C3" s="1001" t="s">
        <v>144</v>
      </c>
      <c r="D3" s="1001" t="s">
        <v>282</v>
      </c>
      <c r="E3" s="1007" t="s">
        <v>145</v>
      </c>
      <c r="F3" s="987" t="s">
        <v>146</v>
      </c>
      <c r="G3" s="987" t="s">
        <v>147</v>
      </c>
      <c r="H3" s="987" t="s">
        <v>283</v>
      </c>
      <c r="I3" s="987" t="s">
        <v>284</v>
      </c>
      <c r="J3" s="1001" t="s">
        <v>285</v>
      </c>
      <c r="K3" s="1001" t="s">
        <v>286</v>
      </c>
      <c r="L3" s="1001" t="s">
        <v>287</v>
      </c>
      <c r="M3" s="988" t="s">
        <v>148</v>
      </c>
      <c r="N3" s="989"/>
      <c r="O3" s="989"/>
      <c r="P3" s="989"/>
      <c r="Q3" s="989"/>
      <c r="R3" s="989"/>
      <c r="S3" s="991" t="s">
        <v>149</v>
      </c>
      <c r="T3" s="992"/>
      <c r="U3" s="991" t="s">
        <v>150</v>
      </c>
      <c r="V3" s="1016"/>
      <c r="Y3" s="623">
        <v>10</v>
      </c>
      <c r="Z3" s="623">
        <v>12</v>
      </c>
      <c r="AA3" s="623">
        <v>0</v>
      </c>
    </row>
    <row r="4" spans="1:27" ht="20.25" customHeight="1" thickBot="1" thickTop="1">
      <c r="A4" s="1012"/>
      <c r="B4" s="1005"/>
      <c r="C4" s="1000"/>
      <c r="D4" s="1000"/>
      <c r="E4" s="1008"/>
      <c r="F4" s="986"/>
      <c r="G4" s="986"/>
      <c r="H4" s="986"/>
      <c r="I4" s="986"/>
      <c r="J4" s="1002"/>
      <c r="K4" s="1002"/>
      <c r="L4" s="1002"/>
      <c r="M4" s="990"/>
      <c r="N4" s="990"/>
      <c r="O4" s="990"/>
      <c r="P4" s="990"/>
      <c r="Q4" s="990"/>
      <c r="R4" s="990"/>
      <c r="S4" s="993"/>
      <c r="T4" s="994"/>
      <c r="U4" s="993"/>
      <c r="V4" s="1017"/>
      <c r="Y4" s="17">
        <v>4</v>
      </c>
      <c r="Z4" s="17">
        <v>0</v>
      </c>
      <c r="AA4" s="17">
        <v>103</v>
      </c>
    </row>
    <row r="5" spans="1:27" ht="54.75" customHeight="1" thickBot="1" thickTop="1">
      <c r="A5" s="1012"/>
      <c r="B5" s="1005"/>
      <c r="C5" s="1000"/>
      <c r="D5" s="1000"/>
      <c r="E5" s="1008"/>
      <c r="F5" s="986"/>
      <c r="G5" s="986"/>
      <c r="H5" s="986"/>
      <c r="I5" s="986"/>
      <c r="J5" s="1002"/>
      <c r="K5" s="1002"/>
      <c r="L5" s="1002"/>
      <c r="M5" s="998" t="s">
        <v>151</v>
      </c>
      <c r="N5" s="998" t="s">
        <v>152</v>
      </c>
      <c r="O5" s="998" t="s">
        <v>153</v>
      </c>
      <c r="P5" s="998" t="s">
        <v>154</v>
      </c>
      <c r="Q5" s="998" t="s">
        <v>155</v>
      </c>
      <c r="R5" s="999" t="s">
        <v>156</v>
      </c>
      <c r="S5" s="995"/>
      <c r="T5" s="996"/>
      <c r="U5" s="995"/>
      <c r="V5" s="1018"/>
      <c r="Y5" s="17">
        <v>5</v>
      </c>
      <c r="Z5" s="17">
        <v>5</v>
      </c>
      <c r="AA5" s="17">
        <v>0</v>
      </c>
    </row>
    <row r="6" spans="1:27" ht="14.25" customHeight="1" thickBot="1" thickTop="1">
      <c r="A6" s="1012"/>
      <c r="B6" s="1005"/>
      <c r="C6" s="1000"/>
      <c r="D6" s="1000"/>
      <c r="E6" s="1008"/>
      <c r="F6" s="986"/>
      <c r="G6" s="986"/>
      <c r="H6" s="986"/>
      <c r="I6" s="986"/>
      <c r="J6" s="1002"/>
      <c r="K6" s="1002"/>
      <c r="L6" s="1002"/>
      <c r="M6" s="986"/>
      <c r="N6" s="986"/>
      <c r="O6" s="986"/>
      <c r="P6" s="986"/>
      <c r="Q6" s="986"/>
      <c r="R6" s="1000"/>
      <c r="S6" s="985" t="s">
        <v>157</v>
      </c>
      <c r="T6" s="997" t="s">
        <v>158</v>
      </c>
      <c r="U6" s="998" t="s">
        <v>157</v>
      </c>
      <c r="V6" s="1014" t="s">
        <v>158</v>
      </c>
      <c r="Y6" s="17">
        <v>1</v>
      </c>
      <c r="Z6" s="17">
        <v>0</v>
      </c>
      <c r="AA6" s="17">
        <v>0</v>
      </c>
    </row>
    <row r="7" spans="1:27" ht="14.25" customHeight="1" thickBot="1" thickTop="1">
      <c r="A7" s="1012"/>
      <c r="B7" s="1005"/>
      <c r="C7" s="1000"/>
      <c r="D7" s="1000"/>
      <c r="E7" s="1008"/>
      <c r="F7" s="986"/>
      <c r="G7" s="986"/>
      <c r="H7" s="986"/>
      <c r="I7" s="986"/>
      <c r="J7" s="1002"/>
      <c r="K7" s="1002"/>
      <c r="L7" s="1002"/>
      <c r="M7" s="986"/>
      <c r="N7" s="986"/>
      <c r="O7" s="986"/>
      <c r="P7" s="986"/>
      <c r="Q7" s="986"/>
      <c r="R7" s="1000"/>
      <c r="S7" s="986"/>
      <c r="T7" s="986"/>
      <c r="U7" s="986"/>
      <c r="V7" s="1015"/>
      <c r="Y7" s="17">
        <v>3</v>
      </c>
      <c r="Z7" s="17">
        <v>14</v>
      </c>
      <c r="AA7" s="17">
        <v>0</v>
      </c>
    </row>
    <row r="8" spans="1:27" ht="39.75" customHeight="1" thickBot="1" thickTop="1">
      <c r="A8" s="1012"/>
      <c r="B8" s="1006"/>
      <c r="C8" s="998"/>
      <c r="D8" s="998"/>
      <c r="E8" s="1008"/>
      <c r="F8" s="986"/>
      <c r="G8" s="986"/>
      <c r="H8" s="986"/>
      <c r="I8" s="986"/>
      <c r="J8" s="1003"/>
      <c r="K8" s="1003"/>
      <c r="L8" s="1003"/>
      <c r="M8" s="986"/>
      <c r="N8" s="986"/>
      <c r="O8" s="986"/>
      <c r="P8" s="986"/>
      <c r="Q8" s="986"/>
      <c r="R8" s="998"/>
      <c r="S8" s="986"/>
      <c r="T8" s="986"/>
      <c r="U8" s="986"/>
      <c r="V8" s="1015"/>
      <c r="Y8" s="17">
        <v>12</v>
      </c>
      <c r="Z8" s="17">
        <v>5</v>
      </c>
      <c r="AA8" s="17">
        <v>0</v>
      </c>
    </row>
    <row r="9" spans="1:27" s="621" customFormat="1" ht="19.5" customHeight="1" thickTop="1">
      <c r="A9" s="574">
        <v>1</v>
      </c>
      <c r="B9" s="622" t="s">
        <v>554</v>
      </c>
      <c r="C9" s="17" t="s">
        <v>434</v>
      </c>
      <c r="D9" s="17" t="s">
        <v>434</v>
      </c>
      <c r="E9" s="17" t="s">
        <v>434</v>
      </c>
      <c r="F9" s="17" t="s">
        <v>434</v>
      </c>
      <c r="G9" s="17" t="s">
        <v>434</v>
      </c>
      <c r="H9" s="623">
        <v>10</v>
      </c>
      <c r="I9" s="623">
        <v>12</v>
      </c>
      <c r="J9" s="623">
        <v>0</v>
      </c>
      <c r="K9" s="623">
        <v>0</v>
      </c>
      <c r="L9" s="17" t="s">
        <v>434</v>
      </c>
      <c r="M9" s="17" t="s">
        <v>434</v>
      </c>
      <c r="N9" s="17" t="s">
        <v>434</v>
      </c>
      <c r="O9" s="17" t="s">
        <v>434</v>
      </c>
      <c r="P9" s="17" t="s">
        <v>434</v>
      </c>
      <c r="Q9" s="17" t="s">
        <v>434</v>
      </c>
      <c r="R9" s="17" t="s">
        <v>434</v>
      </c>
      <c r="S9" s="17" t="s">
        <v>434</v>
      </c>
      <c r="T9" s="17" t="s">
        <v>434</v>
      </c>
      <c r="U9" s="17" t="s">
        <v>434</v>
      </c>
      <c r="V9" s="393" t="s">
        <v>434</v>
      </c>
      <c r="Y9" s="17">
        <v>3</v>
      </c>
      <c r="Z9" s="17">
        <v>3</v>
      </c>
      <c r="AA9" s="17">
        <v>10</v>
      </c>
    </row>
    <row r="10" spans="1:27" ht="24.75" customHeight="1">
      <c r="A10" s="533">
        <v>2</v>
      </c>
      <c r="B10" s="529" t="s">
        <v>555</v>
      </c>
      <c r="C10" s="17" t="s">
        <v>434</v>
      </c>
      <c r="D10" s="17" t="s">
        <v>434</v>
      </c>
      <c r="E10" s="17" t="s">
        <v>434</v>
      </c>
      <c r="F10" s="17" t="s">
        <v>434</v>
      </c>
      <c r="G10" s="17" t="s">
        <v>434</v>
      </c>
      <c r="H10" s="17">
        <v>4</v>
      </c>
      <c r="I10" s="17">
        <v>0</v>
      </c>
      <c r="J10" s="17">
        <v>103</v>
      </c>
      <c r="K10" s="17">
        <v>0</v>
      </c>
      <c r="L10" s="17" t="s">
        <v>434</v>
      </c>
      <c r="M10" s="17" t="s">
        <v>434</v>
      </c>
      <c r="N10" s="17" t="s">
        <v>434</v>
      </c>
      <c r="O10" s="17" t="s">
        <v>434</v>
      </c>
      <c r="P10" s="17" t="s">
        <v>434</v>
      </c>
      <c r="Q10" s="17" t="s">
        <v>434</v>
      </c>
      <c r="R10" s="17" t="s">
        <v>434</v>
      </c>
      <c r="S10" s="17" t="s">
        <v>434</v>
      </c>
      <c r="T10" s="17" t="s">
        <v>434</v>
      </c>
      <c r="U10" s="17" t="s">
        <v>434</v>
      </c>
      <c r="V10" s="393" t="s">
        <v>434</v>
      </c>
      <c r="Y10" s="17">
        <v>12</v>
      </c>
      <c r="Z10" s="17">
        <v>3</v>
      </c>
      <c r="AA10" s="17">
        <v>14</v>
      </c>
    </row>
    <row r="11" spans="1:27" ht="19.5" customHeight="1">
      <c r="A11" s="533">
        <v>3</v>
      </c>
      <c r="B11" s="530" t="s">
        <v>526</v>
      </c>
      <c r="C11" s="17" t="s">
        <v>434</v>
      </c>
      <c r="D11" s="17" t="s">
        <v>434</v>
      </c>
      <c r="E11" s="17" t="s">
        <v>434</v>
      </c>
      <c r="F11" s="17" t="s">
        <v>434</v>
      </c>
      <c r="G11" s="17" t="s">
        <v>434</v>
      </c>
      <c r="H11" s="17">
        <v>5</v>
      </c>
      <c r="I11" s="17">
        <v>5</v>
      </c>
      <c r="J11" s="17">
        <v>0</v>
      </c>
      <c r="K11" s="17">
        <v>0</v>
      </c>
      <c r="L11" s="17" t="s">
        <v>434</v>
      </c>
      <c r="M11" s="17" t="s">
        <v>434</v>
      </c>
      <c r="N11" s="17" t="s">
        <v>434</v>
      </c>
      <c r="O11" s="17" t="s">
        <v>434</v>
      </c>
      <c r="P11" s="17" t="s">
        <v>434</v>
      </c>
      <c r="Q11" s="17" t="s">
        <v>434</v>
      </c>
      <c r="R11" s="17" t="s">
        <v>434</v>
      </c>
      <c r="S11" s="17" t="s">
        <v>434</v>
      </c>
      <c r="T11" s="17" t="s">
        <v>434</v>
      </c>
      <c r="U11" s="17" t="s">
        <v>434</v>
      </c>
      <c r="V11" s="393" t="s">
        <v>434</v>
      </c>
      <c r="Y11" s="17">
        <v>6</v>
      </c>
      <c r="Z11" s="17">
        <v>5</v>
      </c>
      <c r="AA11" s="17">
        <v>0</v>
      </c>
    </row>
    <row r="12" spans="1:27" ht="19.5" customHeight="1">
      <c r="A12" s="533">
        <v>4</v>
      </c>
      <c r="B12" s="530" t="s">
        <v>527</v>
      </c>
      <c r="C12" s="17" t="s">
        <v>434</v>
      </c>
      <c r="D12" s="17" t="s">
        <v>434</v>
      </c>
      <c r="E12" s="17" t="s">
        <v>434</v>
      </c>
      <c r="F12" s="17" t="s">
        <v>434</v>
      </c>
      <c r="G12" s="17" t="s">
        <v>434</v>
      </c>
      <c r="H12" s="17">
        <v>1</v>
      </c>
      <c r="I12" s="17">
        <v>0</v>
      </c>
      <c r="J12" s="17">
        <v>0</v>
      </c>
      <c r="K12" s="17">
        <v>0</v>
      </c>
      <c r="L12" s="17" t="s">
        <v>434</v>
      </c>
      <c r="M12" s="17" t="s">
        <v>434</v>
      </c>
      <c r="N12" s="17" t="s">
        <v>434</v>
      </c>
      <c r="O12" s="17" t="s">
        <v>434</v>
      </c>
      <c r="P12" s="17" t="s">
        <v>434</v>
      </c>
      <c r="Q12" s="17" t="s">
        <v>434</v>
      </c>
      <c r="R12" s="17" t="s">
        <v>434</v>
      </c>
      <c r="S12" s="17" t="s">
        <v>434</v>
      </c>
      <c r="T12" s="17" t="s">
        <v>434</v>
      </c>
      <c r="U12" s="17" t="s">
        <v>434</v>
      </c>
      <c r="V12" s="393" t="s">
        <v>434</v>
      </c>
      <c r="Y12" s="17">
        <v>5</v>
      </c>
      <c r="Z12" s="17">
        <v>0</v>
      </c>
      <c r="AA12" s="17">
        <v>2</v>
      </c>
    </row>
    <row r="13" spans="1:27" ht="19.5" customHeight="1">
      <c r="A13" s="533">
        <v>5</v>
      </c>
      <c r="B13" s="529" t="s">
        <v>528</v>
      </c>
      <c r="C13" s="17" t="s">
        <v>434</v>
      </c>
      <c r="D13" s="17" t="s">
        <v>434</v>
      </c>
      <c r="E13" s="17" t="s">
        <v>434</v>
      </c>
      <c r="F13" s="17" t="s">
        <v>434</v>
      </c>
      <c r="G13" s="17" t="s">
        <v>434</v>
      </c>
      <c r="H13" s="17">
        <v>3</v>
      </c>
      <c r="I13" s="17">
        <v>14</v>
      </c>
      <c r="J13" s="17">
        <v>0</v>
      </c>
      <c r="K13" s="17">
        <v>0</v>
      </c>
      <c r="L13" s="17" t="s">
        <v>434</v>
      </c>
      <c r="M13" s="17" t="s">
        <v>434</v>
      </c>
      <c r="N13" s="17" t="s">
        <v>434</v>
      </c>
      <c r="O13" s="17" t="s">
        <v>434</v>
      </c>
      <c r="P13" s="17" t="s">
        <v>434</v>
      </c>
      <c r="Q13" s="17" t="s">
        <v>434</v>
      </c>
      <c r="R13" s="17" t="s">
        <v>434</v>
      </c>
      <c r="S13" s="17" t="s">
        <v>434</v>
      </c>
      <c r="T13" s="17" t="s">
        <v>434</v>
      </c>
      <c r="U13" s="17" t="s">
        <v>434</v>
      </c>
      <c r="V13" s="393" t="s">
        <v>434</v>
      </c>
      <c r="Y13" s="17">
        <v>1</v>
      </c>
      <c r="Z13" s="17">
        <v>8</v>
      </c>
      <c r="AA13" s="17">
        <v>7</v>
      </c>
    </row>
    <row r="14" spans="1:27" ht="19.5" customHeight="1">
      <c r="A14" s="533">
        <v>6</v>
      </c>
      <c r="B14" s="529" t="s">
        <v>159</v>
      </c>
      <c r="C14" s="17" t="s">
        <v>434</v>
      </c>
      <c r="D14" s="17" t="s">
        <v>434</v>
      </c>
      <c r="E14" s="17" t="s">
        <v>434</v>
      </c>
      <c r="F14" s="17" t="s">
        <v>434</v>
      </c>
      <c r="G14" s="17" t="s">
        <v>434</v>
      </c>
      <c r="H14" s="17">
        <v>12</v>
      </c>
      <c r="I14" s="17">
        <v>5</v>
      </c>
      <c r="J14" s="17">
        <v>0</v>
      </c>
      <c r="K14" s="17">
        <v>0</v>
      </c>
      <c r="L14" s="17" t="s">
        <v>434</v>
      </c>
      <c r="M14" s="17" t="s">
        <v>434</v>
      </c>
      <c r="N14" s="17" t="s">
        <v>434</v>
      </c>
      <c r="O14" s="17" t="s">
        <v>434</v>
      </c>
      <c r="P14" s="17" t="s">
        <v>434</v>
      </c>
      <c r="Q14" s="17" t="s">
        <v>434</v>
      </c>
      <c r="R14" s="17" t="s">
        <v>434</v>
      </c>
      <c r="S14" s="17" t="s">
        <v>434</v>
      </c>
      <c r="T14" s="17" t="s">
        <v>434</v>
      </c>
      <c r="U14" s="17" t="s">
        <v>434</v>
      </c>
      <c r="V14" s="393" t="s">
        <v>434</v>
      </c>
      <c r="Y14" s="17">
        <v>4</v>
      </c>
      <c r="Z14" s="17">
        <v>1</v>
      </c>
      <c r="AA14" s="17">
        <v>0</v>
      </c>
    </row>
    <row r="15" spans="1:27" ht="19.5" customHeight="1">
      <c r="A15" s="533">
        <v>7</v>
      </c>
      <c r="B15" s="530" t="s">
        <v>529</v>
      </c>
      <c r="C15" s="17" t="s">
        <v>434</v>
      </c>
      <c r="D15" s="17" t="s">
        <v>434</v>
      </c>
      <c r="E15" s="17" t="s">
        <v>434</v>
      </c>
      <c r="F15" s="17" t="s">
        <v>434</v>
      </c>
      <c r="G15" s="17" t="s">
        <v>434</v>
      </c>
      <c r="H15" s="17">
        <v>3</v>
      </c>
      <c r="I15" s="17">
        <v>3</v>
      </c>
      <c r="J15" s="17">
        <v>10</v>
      </c>
      <c r="K15" s="17">
        <v>0</v>
      </c>
      <c r="L15" s="17" t="s">
        <v>434</v>
      </c>
      <c r="M15" s="17" t="s">
        <v>434</v>
      </c>
      <c r="N15" s="17" t="s">
        <v>434</v>
      </c>
      <c r="O15" s="17" t="s">
        <v>434</v>
      </c>
      <c r="P15" s="17" t="s">
        <v>434</v>
      </c>
      <c r="Q15" s="17" t="s">
        <v>434</v>
      </c>
      <c r="R15" s="17" t="s">
        <v>434</v>
      </c>
      <c r="S15" s="17" t="s">
        <v>434</v>
      </c>
      <c r="T15" s="17" t="s">
        <v>434</v>
      </c>
      <c r="U15" s="17" t="s">
        <v>434</v>
      </c>
      <c r="V15" s="393" t="s">
        <v>434</v>
      </c>
      <c r="Y15" s="17">
        <v>4</v>
      </c>
      <c r="Z15" s="17">
        <v>0</v>
      </c>
      <c r="AA15" s="17">
        <v>3</v>
      </c>
    </row>
    <row r="16" spans="1:27" ht="19.5" customHeight="1">
      <c r="A16" s="533">
        <v>8</v>
      </c>
      <c r="B16" s="529" t="s">
        <v>530</v>
      </c>
      <c r="C16" s="17" t="s">
        <v>434</v>
      </c>
      <c r="D16" s="17" t="s">
        <v>434</v>
      </c>
      <c r="E16" s="17" t="s">
        <v>434</v>
      </c>
      <c r="F16" s="17" t="s">
        <v>434</v>
      </c>
      <c r="G16" s="17" t="s">
        <v>434</v>
      </c>
      <c r="H16" s="17">
        <v>12</v>
      </c>
      <c r="I16" s="17">
        <v>3</v>
      </c>
      <c r="J16" s="17">
        <v>14</v>
      </c>
      <c r="K16" s="17">
        <v>0</v>
      </c>
      <c r="L16" s="17" t="s">
        <v>434</v>
      </c>
      <c r="M16" s="17" t="s">
        <v>434</v>
      </c>
      <c r="N16" s="17" t="s">
        <v>434</v>
      </c>
      <c r="O16" s="17" t="s">
        <v>434</v>
      </c>
      <c r="P16" s="17" t="s">
        <v>434</v>
      </c>
      <c r="Q16" s="17" t="s">
        <v>434</v>
      </c>
      <c r="R16" s="17" t="s">
        <v>434</v>
      </c>
      <c r="S16" s="654" t="s">
        <v>432</v>
      </c>
      <c r="T16" s="654" t="s">
        <v>432</v>
      </c>
      <c r="U16" s="17" t="s">
        <v>434</v>
      </c>
      <c r="V16" s="393" t="s">
        <v>434</v>
      </c>
      <c r="Y16" s="17">
        <v>4</v>
      </c>
      <c r="Z16" s="17">
        <v>1</v>
      </c>
      <c r="AA16" s="17">
        <v>0</v>
      </c>
    </row>
    <row r="17" spans="1:27" ht="36" customHeight="1">
      <c r="A17" s="533">
        <v>9</v>
      </c>
      <c r="B17" s="529" t="s">
        <v>548</v>
      </c>
      <c r="C17" s="17" t="s">
        <v>434</v>
      </c>
      <c r="D17" s="17" t="s">
        <v>434</v>
      </c>
      <c r="E17" s="17" t="s">
        <v>434</v>
      </c>
      <c r="F17" s="17" t="s">
        <v>434</v>
      </c>
      <c r="G17" s="17" t="s">
        <v>434</v>
      </c>
      <c r="H17" s="17">
        <v>6</v>
      </c>
      <c r="I17" s="17">
        <v>5</v>
      </c>
      <c r="J17" s="17">
        <v>0</v>
      </c>
      <c r="K17" s="17">
        <v>0</v>
      </c>
      <c r="L17" s="17" t="s">
        <v>434</v>
      </c>
      <c r="M17" s="17" t="s">
        <v>434</v>
      </c>
      <c r="N17" s="17" t="s">
        <v>434</v>
      </c>
      <c r="O17" s="17" t="s">
        <v>434</v>
      </c>
      <c r="P17" s="17" t="s">
        <v>434</v>
      </c>
      <c r="Q17" s="17" t="s">
        <v>434</v>
      </c>
      <c r="R17" s="17" t="s">
        <v>434</v>
      </c>
      <c r="S17" s="17" t="s">
        <v>434</v>
      </c>
      <c r="T17" s="17" t="s">
        <v>434</v>
      </c>
      <c r="U17" s="17" t="s">
        <v>434</v>
      </c>
      <c r="V17" s="393" t="s">
        <v>434</v>
      </c>
      <c r="Y17" s="17">
        <v>4</v>
      </c>
      <c r="Z17" s="17">
        <v>15</v>
      </c>
      <c r="AA17" s="17">
        <v>0</v>
      </c>
    </row>
    <row r="18" spans="1:27" ht="24.75" customHeight="1">
      <c r="A18" s="533">
        <v>10</v>
      </c>
      <c r="B18" s="529" t="s">
        <v>549</v>
      </c>
      <c r="C18" s="17" t="s">
        <v>434</v>
      </c>
      <c r="D18" s="17" t="s">
        <v>434</v>
      </c>
      <c r="E18" s="17" t="s">
        <v>434</v>
      </c>
      <c r="F18" s="17" t="s">
        <v>434</v>
      </c>
      <c r="G18" s="17" t="s">
        <v>434</v>
      </c>
      <c r="H18" s="17">
        <v>5</v>
      </c>
      <c r="I18" s="17">
        <v>0</v>
      </c>
      <c r="J18" s="17">
        <v>2</v>
      </c>
      <c r="K18" s="17">
        <v>0</v>
      </c>
      <c r="L18" s="17" t="s">
        <v>434</v>
      </c>
      <c r="M18" s="17" t="s">
        <v>434</v>
      </c>
      <c r="N18" s="654" t="s">
        <v>432</v>
      </c>
      <c r="O18" s="654" t="s">
        <v>432</v>
      </c>
      <c r="P18" s="654" t="s">
        <v>432</v>
      </c>
      <c r="Q18" s="654" t="s">
        <v>432</v>
      </c>
      <c r="R18" s="17" t="s">
        <v>434</v>
      </c>
      <c r="S18" s="654" t="s">
        <v>432</v>
      </c>
      <c r="T18" s="654" t="s">
        <v>432</v>
      </c>
      <c r="U18" s="17" t="s">
        <v>434</v>
      </c>
      <c r="V18" s="393" t="s">
        <v>434</v>
      </c>
      <c r="Y18" s="17">
        <v>10</v>
      </c>
      <c r="Z18" s="17">
        <v>0</v>
      </c>
      <c r="AA18" s="17">
        <v>0</v>
      </c>
    </row>
    <row r="19" spans="1:27" ht="24.75" customHeight="1">
      <c r="A19" s="533">
        <v>11</v>
      </c>
      <c r="B19" s="529" t="s">
        <v>556</v>
      </c>
      <c r="C19" s="17" t="s">
        <v>434</v>
      </c>
      <c r="D19" s="17" t="s">
        <v>434</v>
      </c>
      <c r="E19" s="17" t="s">
        <v>434</v>
      </c>
      <c r="F19" s="17" t="s">
        <v>434</v>
      </c>
      <c r="G19" s="17" t="s">
        <v>434</v>
      </c>
      <c r="H19" s="17">
        <v>1</v>
      </c>
      <c r="I19" s="17">
        <v>8</v>
      </c>
      <c r="J19" s="17">
        <v>7</v>
      </c>
      <c r="K19" s="17">
        <v>0</v>
      </c>
      <c r="L19" s="17" t="s">
        <v>434</v>
      </c>
      <c r="M19" s="17" t="s">
        <v>434</v>
      </c>
      <c r="N19" s="17" t="s">
        <v>434</v>
      </c>
      <c r="O19" s="17" t="s">
        <v>434</v>
      </c>
      <c r="P19" s="17" t="s">
        <v>434</v>
      </c>
      <c r="Q19" s="17" t="s">
        <v>434</v>
      </c>
      <c r="R19" s="17" t="s">
        <v>434</v>
      </c>
      <c r="S19" s="17" t="s">
        <v>434</v>
      </c>
      <c r="T19" s="17" t="s">
        <v>434</v>
      </c>
      <c r="U19" s="17" t="s">
        <v>434</v>
      </c>
      <c r="V19" s="393" t="s">
        <v>434</v>
      </c>
      <c r="Y19" s="576">
        <v>5</v>
      </c>
      <c r="Z19" s="576">
        <v>0</v>
      </c>
      <c r="AA19" s="576">
        <v>0</v>
      </c>
    </row>
    <row r="20" spans="1:27" ht="19.5" customHeight="1">
      <c r="A20" s="533">
        <v>12</v>
      </c>
      <c r="B20" s="529" t="s">
        <v>531</v>
      </c>
      <c r="C20" s="17" t="s">
        <v>434</v>
      </c>
      <c r="D20" s="17" t="s">
        <v>434</v>
      </c>
      <c r="E20" s="17" t="s">
        <v>434</v>
      </c>
      <c r="F20" s="17" t="s">
        <v>434</v>
      </c>
      <c r="G20" s="17" t="s">
        <v>434</v>
      </c>
      <c r="H20" s="17">
        <v>4</v>
      </c>
      <c r="I20" s="17">
        <v>1</v>
      </c>
      <c r="J20" s="17">
        <v>0</v>
      </c>
      <c r="K20" s="17">
        <v>0</v>
      </c>
      <c r="L20" s="17" t="s">
        <v>434</v>
      </c>
      <c r="M20" s="17" t="s">
        <v>434</v>
      </c>
      <c r="N20" s="17" t="s">
        <v>434</v>
      </c>
      <c r="O20" s="17" t="s">
        <v>434</v>
      </c>
      <c r="P20" s="566" t="s">
        <v>434</v>
      </c>
      <c r="Q20" s="17" t="s">
        <v>434</v>
      </c>
      <c r="R20" s="17" t="s">
        <v>434</v>
      </c>
      <c r="S20" s="654" t="s">
        <v>432</v>
      </c>
      <c r="T20" s="654" t="s">
        <v>432</v>
      </c>
      <c r="U20" s="17" t="s">
        <v>434</v>
      </c>
      <c r="V20" s="393" t="s">
        <v>434</v>
      </c>
      <c r="Y20" s="17">
        <v>5</v>
      </c>
      <c r="Z20" s="17">
        <v>2</v>
      </c>
      <c r="AA20" s="17">
        <v>0</v>
      </c>
    </row>
    <row r="21" spans="1:27" ht="19.5" customHeight="1">
      <c r="A21" s="533">
        <v>13</v>
      </c>
      <c r="B21" s="529" t="s">
        <v>532</v>
      </c>
      <c r="C21" s="17" t="s">
        <v>434</v>
      </c>
      <c r="D21" s="17" t="s">
        <v>434</v>
      </c>
      <c r="E21" s="17" t="s">
        <v>434</v>
      </c>
      <c r="F21" s="17" t="s">
        <v>434</v>
      </c>
      <c r="G21" s="17" t="s">
        <v>434</v>
      </c>
      <c r="H21" s="17">
        <v>4</v>
      </c>
      <c r="I21" s="17">
        <v>0</v>
      </c>
      <c r="J21" s="17">
        <v>3</v>
      </c>
      <c r="K21" s="17">
        <v>0</v>
      </c>
      <c r="L21" s="17" t="s">
        <v>434</v>
      </c>
      <c r="M21" s="17" t="s">
        <v>434</v>
      </c>
      <c r="N21" s="17" t="s">
        <v>434</v>
      </c>
      <c r="O21" s="17" t="s">
        <v>434</v>
      </c>
      <c r="P21" s="17" t="s">
        <v>434</v>
      </c>
      <c r="Q21" s="17" t="s">
        <v>434</v>
      </c>
      <c r="R21" s="17" t="s">
        <v>434</v>
      </c>
      <c r="S21" s="17" t="s">
        <v>434</v>
      </c>
      <c r="T21" s="17" t="s">
        <v>434</v>
      </c>
      <c r="U21" s="17" t="s">
        <v>434</v>
      </c>
      <c r="V21" s="393" t="s">
        <v>434</v>
      </c>
      <c r="Y21" s="17">
        <v>5</v>
      </c>
      <c r="Z21" s="17">
        <v>0</v>
      </c>
      <c r="AA21" s="17">
        <v>0</v>
      </c>
    </row>
    <row r="22" spans="1:27" ht="24.75" customHeight="1">
      <c r="A22" s="533">
        <v>14</v>
      </c>
      <c r="B22" s="529" t="s">
        <v>160</v>
      </c>
      <c r="C22" s="17" t="s">
        <v>434</v>
      </c>
      <c r="D22" s="17" t="s">
        <v>434</v>
      </c>
      <c r="E22" s="17" t="s">
        <v>434</v>
      </c>
      <c r="F22" s="17" t="s">
        <v>434</v>
      </c>
      <c r="G22" s="17" t="s">
        <v>434</v>
      </c>
      <c r="H22" s="17">
        <v>4</v>
      </c>
      <c r="I22" s="17">
        <v>1</v>
      </c>
      <c r="J22" s="17">
        <v>0</v>
      </c>
      <c r="K22" s="17">
        <v>0</v>
      </c>
      <c r="L22" s="17" t="s">
        <v>434</v>
      </c>
      <c r="M22" s="17" t="s">
        <v>434</v>
      </c>
      <c r="N22" s="17" t="s">
        <v>434</v>
      </c>
      <c r="O22" s="17" t="s">
        <v>434</v>
      </c>
      <c r="P22" s="17" t="s">
        <v>434</v>
      </c>
      <c r="Q22" s="17" t="s">
        <v>434</v>
      </c>
      <c r="R22" s="17" t="s">
        <v>434</v>
      </c>
      <c r="S22" s="17" t="s">
        <v>434</v>
      </c>
      <c r="T22" s="17" t="s">
        <v>434</v>
      </c>
      <c r="U22" s="17" t="s">
        <v>434</v>
      </c>
      <c r="V22" s="393" t="s">
        <v>434</v>
      </c>
      <c r="Y22" s="17">
        <v>12</v>
      </c>
      <c r="Z22" s="17">
        <v>2</v>
      </c>
      <c r="AA22" s="17">
        <v>0</v>
      </c>
    </row>
    <row r="23" spans="1:27" ht="24.75" customHeight="1">
      <c r="A23" s="533">
        <v>15</v>
      </c>
      <c r="B23" s="529" t="s">
        <v>509</v>
      </c>
      <c r="C23" s="17" t="s">
        <v>434</v>
      </c>
      <c r="D23" s="17" t="s">
        <v>434</v>
      </c>
      <c r="E23" s="17" t="s">
        <v>434</v>
      </c>
      <c r="F23" s="17" t="s">
        <v>434</v>
      </c>
      <c r="G23" s="17" t="s">
        <v>434</v>
      </c>
      <c r="H23" s="17">
        <v>4</v>
      </c>
      <c r="I23" s="17">
        <v>15</v>
      </c>
      <c r="J23" s="17">
        <v>0</v>
      </c>
      <c r="K23" s="17">
        <v>1</v>
      </c>
      <c r="L23" s="17" t="s">
        <v>434</v>
      </c>
      <c r="M23" s="17" t="s">
        <v>434</v>
      </c>
      <c r="N23" s="17" t="s">
        <v>434</v>
      </c>
      <c r="O23" s="17" t="s">
        <v>434</v>
      </c>
      <c r="P23" s="17" t="s">
        <v>434</v>
      </c>
      <c r="Q23" s="17" t="s">
        <v>434</v>
      </c>
      <c r="R23" s="17" t="s">
        <v>434</v>
      </c>
      <c r="S23" s="654" t="s">
        <v>432</v>
      </c>
      <c r="T23" s="654" t="s">
        <v>432</v>
      </c>
      <c r="U23" s="17" t="s">
        <v>434</v>
      </c>
      <c r="V23" s="393" t="s">
        <v>434</v>
      </c>
      <c r="Y23" s="17">
        <v>12</v>
      </c>
      <c r="Z23" s="17">
        <v>0</v>
      </c>
      <c r="AA23" s="17">
        <v>0</v>
      </c>
    </row>
    <row r="24" spans="1:27" ht="24.75" customHeight="1">
      <c r="A24" s="533">
        <v>16</v>
      </c>
      <c r="B24" s="529" t="s">
        <v>553</v>
      </c>
      <c r="C24" s="17" t="s">
        <v>434</v>
      </c>
      <c r="D24" s="17" t="s">
        <v>434</v>
      </c>
      <c r="E24" s="17" t="s">
        <v>434</v>
      </c>
      <c r="F24" s="17" t="s">
        <v>434</v>
      </c>
      <c r="G24" s="17" t="s">
        <v>434</v>
      </c>
      <c r="H24" s="17">
        <v>10</v>
      </c>
      <c r="I24" s="17">
        <v>0</v>
      </c>
      <c r="J24" s="17">
        <v>0</v>
      </c>
      <c r="K24" s="17">
        <v>0</v>
      </c>
      <c r="L24" s="17" t="s">
        <v>434</v>
      </c>
      <c r="M24" s="17" t="s">
        <v>434</v>
      </c>
      <c r="N24" s="17" t="s">
        <v>434</v>
      </c>
      <c r="O24" s="17" t="s">
        <v>434</v>
      </c>
      <c r="P24" s="17" t="s">
        <v>434</v>
      </c>
      <c r="Q24" s="17" t="s">
        <v>434</v>
      </c>
      <c r="R24" s="17" t="s">
        <v>434</v>
      </c>
      <c r="S24" s="17" t="s">
        <v>434</v>
      </c>
      <c r="T24" s="17" t="s">
        <v>434</v>
      </c>
      <c r="U24" s="17" t="s">
        <v>434</v>
      </c>
      <c r="V24" s="393" t="s">
        <v>434</v>
      </c>
      <c r="Y24" s="17">
        <v>4</v>
      </c>
      <c r="Z24" s="17">
        <v>0</v>
      </c>
      <c r="AA24" s="17">
        <v>0</v>
      </c>
    </row>
    <row r="25" spans="1:27" s="621" customFormat="1" ht="18" customHeight="1">
      <c r="A25" s="574">
        <v>17</v>
      </c>
      <c r="B25" s="575" t="s">
        <v>534</v>
      </c>
      <c r="C25" s="576" t="s">
        <v>434</v>
      </c>
      <c r="D25" s="576" t="s">
        <v>434</v>
      </c>
      <c r="E25" s="576" t="s">
        <v>434</v>
      </c>
      <c r="F25" s="576" t="s">
        <v>434</v>
      </c>
      <c r="G25" s="576" t="s">
        <v>434</v>
      </c>
      <c r="H25" s="576">
        <v>5</v>
      </c>
      <c r="I25" s="576">
        <v>0</v>
      </c>
      <c r="J25" s="576">
        <v>0</v>
      </c>
      <c r="K25" s="576">
        <v>0</v>
      </c>
      <c r="L25" s="576" t="s">
        <v>434</v>
      </c>
      <c r="M25" s="576" t="s">
        <v>434</v>
      </c>
      <c r="N25" s="576" t="s">
        <v>434</v>
      </c>
      <c r="O25" s="576" t="s">
        <v>434</v>
      </c>
      <c r="P25" s="576" t="s">
        <v>434</v>
      </c>
      <c r="Q25" s="576" t="s">
        <v>434</v>
      </c>
      <c r="R25" s="576" t="s">
        <v>434</v>
      </c>
      <c r="S25" s="576" t="s">
        <v>434</v>
      </c>
      <c r="T25" s="576" t="s">
        <v>434</v>
      </c>
      <c r="U25" s="576" t="s">
        <v>434</v>
      </c>
      <c r="V25" s="577" t="s">
        <v>434</v>
      </c>
      <c r="Y25" s="17">
        <v>3</v>
      </c>
      <c r="Z25" s="17">
        <v>0</v>
      </c>
      <c r="AA25" s="17">
        <v>0</v>
      </c>
    </row>
    <row r="26" spans="1:27" ht="24.75" customHeight="1">
      <c r="A26" s="533">
        <v>18</v>
      </c>
      <c r="B26" s="529" t="s">
        <v>552</v>
      </c>
      <c r="C26" s="17" t="s">
        <v>434</v>
      </c>
      <c r="D26" s="17" t="s">
        <v>434</v>
      </c>
      <c r="E26" s="17" t="s">
        <v>434</v>
      </c>
      <c r="F26" s="17" t="s">
        <v>434</v>
      </c>
      <c r="G26" s="17" t="s">
        <v>434</v>
      </c>
      <c r="H26" s="17">
        <v>5</v>
      </c>
      <c r="I26" s="17">
        <v>2</v>
      </c>
      <c r="J26" s="17">
        <v>0</v>
      </c>
      <c r="K26" s="17">
        <v>0</v>
      </c>
      <c r="L26" s="566" t="s">
        <v>434</v>
      </c>
      <c r="M26" s="17" t="s">
        <v>434</v>
      </c>
      <c r="N26" s="17" t="s">
        <v>434</v>
      </c>
      <c r="O26" s="17" t="s">
        <v>434</v>
      </c>
      <c r="P26" s="17" t="s">
        <v>434</v>
      </c>
      <c r="Q26" s="17" t="s">
        <v>434</v>
      </c>
      <c r="R26" s="17" t="s">
        <v>434</v>
      </c>
      <c r="S26" s="17" t="s">
        <v>434</v>
      </c>
      <c r="T26" s="17" t="s">
        <v>434</v>
      </c>
      <c r="U26" s="17" t="s">
        <v>434</v>
      </c>
      <c r="V26" s="393" t="s">
        <v>434</v>
      </c>
      <c r="Y26" s="17">
        <v>15</v>
      </c>
      <c r="Z26" s="17">
        <v>0</v>
      </c>
      <c r="AA26" s="17">
        <v>0</v>
      </c>
    </row>
    <row r="27" spans="1:27" ht="24.75" customHeight="1">
      <c r="A27" s="533">
        <v>19</v>
      </c>
      <c r="B27" s="529" t="s">
        <v>545</v>
      </c>
      <c r="C27" s="17" t="s">
        <v>434</v>
      </c>
      <c r="D27" s="17" t="s">
        <v>434</v>
      </c>
      <c r="E27" s="17" t="s">
        <v>434</v>
      </c>
      <c r="F27" s="17" t="s">
        <v>434</v>
      </c>
      <c r="G27" s="17" t="s">
        <v>434</v>
      </c>
      <c r="H27" s="17">
        <v>5</v>
      </c>
      <c r="I27" s="17">
        <v>0</v>
      </c>
      <c r="J27" s="17">
        <v>0</v>
      </c>
      <c r="K27" s="17">
        <v>0</v>
      </c>
      <c r="L27" s="17" t="s">
        <v>434</v>
      </c>
      <c r="M27" s="17" t="s">
        <v>434</v>
      </c>
      <c r="N27" s="17" t="s">
        <v>434</v>
      </c>
      <c r="O27" s="17" t="s">
        <v>434</v>
      </c>
      <c r="P27" s="17" t="s">
        <v>434</v>
      </c>
      <c r="Q27" s="17" t="s">
        <v>434</v>
      </c>
      <c r="R27" s="17" t="s">
        <v>434</v>
      </c>
      <c r="S27" s="654" t="s">
        <v>432</v>
      </c>
      <c r="T27" s="654" t="s">
        <v>432</v>
      </c>
      <c r="U27" s="17" t="s">
        <v>434</v>
      </c>
      <c r="V27" s="393" t="s">
        <v>434</v>
      </c>
      <c r="Y27" s="527">
        <v>8</v>
      </c>
      <c r="Z27" s="527">
        <v>0</v>
      </c>
      <c r="AA27" s="527">
        <v>0</v>
      </c>
    </row>
    <row r="28" spans="1:27" ht="19.5" customHeight="1" thickBot="1">
      <c r="A28" s="533">
        <v>20</v>
      </c>
      <c r="B28" s="529" t="s">
        <v>535</v>
      </c>
      <c r="C28" s="17" t="s">
        <v>434</v>
      </c>
      <c r="D28" s="17" t="s">
        <v>434</v>
      </c>
      <c r="E28" s="17" t="s">
        <v>434</v>
      </c>
      <c r="F28" s="17" t="s">
        <v>434</v>
      </c>
      <c r="G28" s="17" t="s">
        <v>434</v>
      </c>
      <c r="H28" s="17">
        <v>12</v>
      </c>
      <c r="I28" s="17">
        <v>2</v>
      </c>
      <c r="J28" s="17">
        <v>0</v>
      </c>
      <c r="K28" s="17">
        <v>0</v>
      </c>
      <c r="L28" s="17" t="s">
        <v>434</v>
      </c>
      <c r="M28" s="17" t="s">
        <v>434</v>
      </c>
      <c r="N28" s="17" t="s">
        <v>434</v>
      </c>
      <c r="O28" s="17" t="s">
        <v>434</v>
      </c>
      <c r="P28" s="17" t="s">
        <v>434</v>
      </c>
      <c r="Q28" s="17" t="s">
        <v>434</v>
      </c>
      <c r="R28" s="17" t="s">
        <v>434</v>
      </c>
      <c r="S28" s="17" t="s">
        <v>434</v>
      </c>
      <c r="T28" s="17" t="s">
        <v>434</v>
      </c>
      <c r="U28" s="17" t="s">
        <v>434</v>
      </c>
      <c r="V28" s="393" t="s">
        <v>434</v>
      </c>
      <c r="Y28" s="471">
        <v>3</v>
      </c>
      <c r="Z28" s="471">
        <v>2</v>
      </c>
      <c r="AA28" s="471">
        <v>1</v>
      </c>
    </row>
    <row r="29" spans="1:27" ht="19.5" customHeight="1">
      <c r="A29" s="533">
        <v>21</v>
      </c>
      <c r="B29" s="529" t="s">
        <v>161</v>
      </c>
      <c r="C29" s="17" t="s">
        <v>434</v>
      </c>
      <c r="D29" s="17" t="s">
        <v>434</v>
      </c>
      <c r="E29" s="17" t="s">
        <v>434</v>
      </c>
      <c r="F29" s="17" t="s">
        <v>434</v>
      </c>
      <c r="G29" s="17" t="s">
        <v>434</v>
      </c>
      <c r="H29" s="17">
        <v>12</v>
      </c>
      <c r="I29" s="17">
        <v>0</v>
      </c>
      <c r="J29" s="17">
        <v>0</v>
      </c>
      <c r="K29" s="17">
        <v>0</v>
      </c>
      <c r="L29" s="17" t="s">
        <v>434</v>
      </c>
      <c r="M29" s="17" t="s">
        <v>434</v>
      </c>
      <c r="N29" s="17" t="s">
        <v>434</v>
      </c>
      <c r="O29" s="17" t="s">
        <v>434</v>
      </c>
      <c r="P29" s="17" t="s">
        <v>434</v>
      </c>
      <c r="Q29" s="17" t="s">
        <v>434</v>
      </c>
      <c r="R29" s="17" t="s">
        <v>434</v>
      </c>
      <c r="S29" s="17" t="s">
        <v>434</v>
      </c>
      <c r="T29" s="17" t="s">
        <v>434</v>
      </c>
      <c r="U29" s="17" t="s">
        <v>434</v>
      </c>
      <c r="V29" s="393" t="s">
        <v>434</v>
      </c>
      <c r="Y29" s="23">
        <f>SUM(Y3:Y28)</f>
        <v>160</v>
      </c>
      <c r="Z29" s="23">
        <f>Y29/26</f>
        <v>6.153846153846154</v>
      </c>
      <c r="AA29" s="23">
        <f>SUM(AA3:AA28)</f>
        <v>140</v>
      </c>
    </row>
    <row r="30" spans="1:26" ht="28.5" customHeight="1">
      <c r="A30" s="533">
        <v>22</v>
      </c>
      <c r="B30" s="529" t="s">
        <v>162</v>
      </c>
      <c r="C30" s="17" t="s">
        <v>434</v>
      </c>
      <c r="D30" s="17" t="s">
        <v>434</v>
      </c>
      <c r="E30" s="17" t="s">
        <v>434</v>
      </c>
      <c r="F30" s="17" t="s">
        <v>434</v>
      </c>
      <c r="G30" s="17" t="s">
        <v>434</v>
      </c>
      <c r="H30" s="17">
        <v>4</v>
      </c>
      <c r="I30" s="17">
        <v>0</v>
      </c>
      <c r="J30" s="17">
        <v>0</v>
      </c>
      <c r="K30" s="17">
        <v>0</v>
      </c>
      <c r="L30" s="17" t="s">
        <v>434</v>
      </c>
      <c r="M30" s="654" t="s">
        <v>432</v>
      </c>
      <c r="N30" s="17" t="s">
        <v>434</v>
      </c>
      <c r="O30" s="17" t="s">
        <v>434</v>
      </c>
      <c r="P30" s="654" t="s">
        <v>432</v>
      </c>
      <c r="Q30" s="17" t="s">
        <v>434</v>
      </c>
      <c r="R30" s="17" t="s">
        <v>434</v>
      </c>
      <c r="S30" s="654" t="s">
        <v>432</v>
      </c>
      <c r="T30" s="654" t="s">
        <v>432</v>
      </c>
      <c r="U30" s="17" t="s">
        <v>434</v>
      </c>
      <c r="V30" s="393" t="s">
        <v>434</v>
      </c>
      <c r="Z30" s="23">
        <f>SUM(Z3:Z28)</f>
        <v>78</v>
      </c>
    </row>
    <row r="31" spans="1:22" ht="29.25" customHeight="1">
      <c r="A31" s="533">
        <v>23</v>
      </c>
      <c r="B31" s="529" t="s">
        <v>163</v>
      </c>
      <c r="C31" s="17" t="s">
        <v>434</v>
      </c>
      <c r="D31" s="17" t="s">
        <v>434</v>
      </c>
      <c r="E31" s="17" t="s">
        <v>434</v>
      </c>
      <c r="F31" s="17" t="s">
        <v>434</v>
      </c>
      <c r="G31" s="17" t="s">
        <v>434</v>
      </c>
      <c r="H31" s="17">
        <v>3</v>
      </c>
      <c r="I31" s="17">
        <v>0</v>
      </c>
      <c r="J31" s="17">
        <v>0</v>
      </c>
      <c r="K31" s="17">
        <v>0</v>
      </c>
      <c r="L31" s="17" t="s">
        <v>434</v>
      </c>
      <c r="M31" s="17" t="s">
        <v>434</v>
      </c>
      <c r="N31" s="17" t="s">
        <v>434</v>
      </c>
      <c r="O31" s="17" t="s">
        <v>434</v>
      </c>
      <c r="P31" s="17" t="s">
        <v>434</v>
      </c>
      <c r="Q31" s="17" t="s">
        <v>434</v>
      </c>
      <c r="R31" s="17" t="s">
        <v>434</v>
      </c>
      <c r="S31" s="17" t="s">
        <v>434</v>
      </c>
      <c r="T31" s="17" t="s">
        <v>434</v>
      </c>
      <c r="U31" s="17" t="s">
        <v>434</v>
      </c>
      <c r="V31" s="393" t="s">
        <v>434</v>
      </c>
    </row>
    <row r="32" spans="1:22" ht="24.75" customHeight="1">
      <c r="A32" s="533">
        <v>24</v>
      </c>
      <c r="B32" s="529" t="s">
        <v>164</v>
      </c>
      <c r="C32" s="17" t="s">
        <v>434</v>
      </c>
      <c r="D32" s="17" t="s">
        <v>434</v>
      </c>
      <c r="E32" s="17" t="s">
        <v>434</v>
      </c>
      <c r="F32" s="17" t="s">
        <v>434</v>
      </c>
      <c r="G32" s="17" t="s">
        <v>434</v>
      </c>
      <c r="H32" s="17">
        <v>15</v>
      </c>
      <c r="I32" s="17">
        <v>0</v>
      </c>
      <c r="J32" s="17">
        <v>0</v>
      </c>
      <c r="K32" s="17">
        <v>0</v>
      </c>
      <c r="L32" s="17" t="s">
        <v>434</v>
      </c>
      <c r="M32" s="17" t="s">
        <v>434</v>
      </c>
      <c r="N32" s="17" t="s">
        <v>434</v>
      </c>
      <c r="O32" s="17" t="s">
        <v>434</v>
      </c>
      <c r="P32" s="17" t="s">
        <v>434</v>
      </c>
      <c r="Q32" s="17" t="s">
        <v>434</v>
      </c>
      <c r="R32" s="17" t="s">
        <v>434</v>
      </c>
      <c r="S32" s="654" t="s">
        <v>432</v>
      </c>
      <c r="T32" s="654" t="s">
        <v>432</v>
      </c>
      <c r="U32" s="17" t="s">
        <v>434</v>
      </c>
      <c r="V32" s="393" t="s">
        <v>434</v>
      </c>
    </row>
    <row r="33" spans="1:22" ht="24.75" customHeight="1">
      <c r="A33" s="533">
        <v>25</v>
      </c>
      <c r="B33" s="531" t="s">
        <v>48</v>
      </c>
      <c r="C33" s="527" t="s">
        <v>434</v>
      </c>
      <c r="D33" s="527" t="s">
        <v>434</v>
      </c>
      <c r="E33" s="527" t="s">
        <v>434</v>
      </c>
      <c r="F33" s="527" t="s">
        <v>434</v>
      </c>
      <c r="G33" s="527" t="s">
        <v>434</v>
      </c>
      <c r="H33" s="527">
        <v>8</v>
      </c>
      <c r="I33" s="527">
        <v>0</v>
      </c>
      <c r="J33" s="527">
        <v>0</v>
      </c>
      <c r="K33" s="527">
        <v>0</v>
      </c>
      <c r="L33" s="17" t="s">
        <v>434</v>
      </c>
      <c r="M33" s="527" t="s">
        <v>434</v>
      </c>
      <c r="N33" s="654" t="s">
        <v>432</v>
      </c>
      <c r="O33" s="17" t="s">
        <v>434</v>
      </c>
      <c r="P33" s="654" t="s">
        <v>432</v>
      </c>
      <c r="Q33" s="527" t="s">
        <v>434</v>
      </c>
      <c r="R33" s="527" t="s">
        <v>434</v>
      </c>
      <c r="S33" s="527" t="s">
        <v>434</v>
      </c>
      <c r="T33" s="527" t="s">
        <v>434</v>
      </c>
      <c r="U33" s="527" t="s">
        <v>434</v>
      </c>
      <c r="V33" s="528" t="s">
        <v>434</v>
      </c>
    </row>
    <row r="34" spans="1:22" ht="30" customHeight="1" thickBot="1">
      <c r="A34" s="534">
        <v>26</v>
      </c>
      <c r="B34" s="532" t="s">
        <v>467</v>
      </c>
      <c r="C34" s="471" t="s">
        <v>434</v>
      </c>
      <c r="D34" s="471" t="s">
        <v>434</v>
      </c>
      <c r="E34" s="471" t="s">
        <v>434</v>
      </c>
      <c r="F34" s="471" t="s">
        <v>434</v>
      </c>
      <c r="G34" s="471" t="s">
        <v>434</v>
      </c>
      <c r="H34" s="471">
        <v>3</v>
      </c>
      <c r="I34" s="471">
        <v>2</v>
      </c>
      <c r="J34" s="471">
        <v>1</v>
      </c>
      <c r="K34" s="471">
        <v>0</v>
      </c>
      <c r="L34" s="471" t="s">
        <v>434</v>
      </c>
      <c r="M34" s="471" t="s">
        <v>434</v>
      </c>
      <c r="N34" s="471" t="s">
        <v>434</v>
      </c>
      <c r="O34" s="471" t="s">
        <v>434</v>
      </c>
      <c r="P34" s="471" t="s">
        <v>434</v>
      </c>
      <c r="Q34" s="471" t="s">
        <v>434</v>
      </c>
      <c r="R34" s="471" t="s">
        <v>434</v>
      </c>
      <c r="S34" s="655" t="s">
        <v>432</v>
      </c>
      <c r="T34" s="655" t="s">
        <v>432</v>
      </c>
      <c r="U34" s="471" t="s">
        <v>434</v>
      </c>
      <c r="V34" s="472" t="s">
        <v>434</v>
      </c>
    </row>
    <row r="35" spans="1:22" ht="12" customHeight="1">
      <c r="A35" s="1010"/>
      <c r="B35" s="1010"/>
      <c r="C35" s="1010"/>
      <c r="D35" s="1010"/>
      <c r="E35" s="1010"/>
      <c r="F35" s="1010"/>
      <c r="G35" s="1010"/>
      <c r="H35" s="1010"/>
      <c r="I35" s="1010"/>
      <c r="J35" s="1010"/>
      <c r="K35" s="1010"/>
      <c r="L35" s="1010"/>
      <c r="M35" s="1010"/>
      <c r="N35" s="1010"/>
      <c r="O35" s="1010"/>
      <c r="P35" s="1010"/>
      <c r="Q35" s="1010"/>
      <c r="R35" s="1010"/>
      <c r="S35" s="1010"/>
      <c r="T35" s="1010"/>
      <c r="U35" s="1010"/>
      <c r="V35" s="1010"/>
    </row>
    <row r="36" spans="2:22" ht="13.5">
      <c r="B36" s="718" t="s">
        <v>429</v>
      </c>
      <c r="C36" s="718"/>
      <c r="D36" s="718"/>
      <c r="E36" s="718"/>
      <c r="F36" s="718"/>
      <c r="G36" s="718"/>
      <c r="H36" s="718"/>
      <c r="I36" s="718"/>
      <c r="J36" s="718"/>
      <c r="K36" s="718"/>
      <c r="L36" s="718"/>
      <c r="M36" s="718"/>
      <c r="N36" s="718"/>
      <c r="O36" s="718"/>
      <c r="P36" s="718"/>
      <c r="Q36" s="718"/>
      <c r="R36" s="718"/>
      <c r="S36" s="718"/>
      <c r="T36" s="718"/>
      <c r="U36" s="718"/>
      <c r="V36" s="718"/>
    </row>
    <row r="37" ht="13.5">
      <c r="B37" s="984"/>
    </row>
    <row r="38" ht="13.5">
      <c r="B38" s="984"/>
    </row>
  </sheetData>
  <sheetProtection/>
  <mergeCells count="30">
    <mergeCell ref="A1:V1"/>
    <mergeCell ref="A35:V35"/>
    <mergeCell ref="A3:A8"/>
    <mergeCell ref="S2:V2"/>
    <mergeCell ref="K3:K8"/>
    <mergeCell ref="L3:L8"/>
    <mergeCell ref="V6:V8"/>
    <mergeCell ref="U3:V5"/>
    <mergeCell ref="M5:M8"/>
    <mergeCell ref="N5:N8"/>
    <mergeCell ref="U6:U8"/>
    <mergeCell ref="B36:V36"/>
    <mergeCell ref="O5:O8"/>
    <mergeCell ref="P5:P8"/>
    <mergeCell ref="B3:B8"/>
    <mergeCell ref="C3:C8"/>
    <mergeCell ref="D3:D8"/>
    <mergeCell ref="E3:E8"/>
    <mergeCell ref="F3:F8"/>
    <mergeCell ref="G3:G8"/>
    <mergeCell ref="B37:B38"/>
    <mergeCell ref="S6:S8"/>
    <mergeCell ref="H3:H8"/>
    <mergeCell ref="I3:I8"/>
    <mergeCell ref="M3:R4"/>
    <mergeCell ref="S3:T5"/>
    <mergeCell ref="T6:T8"/>
    <mergeCell ref="Q5:Q8"/>
    <mergeCell ref="R5:R8"/>
    <mergeCell ref="J3:J8"/>
  </mergeCells>
  <printOptions/>
  <pageMargins left="0.3937007874015748" right="0.3937007874015748" top="0" bottom="0" header="0.15748031496062992" footer="0.15748031496062992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7">
      <selection activeCell="AA21" sqref="AA21"/>
    </sheetView>
  </sheetViews>
  <sheetFormatPr defaultColWidth="9.140625" defaultRowHeight="12.75"/>
  <cols>
    <col min="1" max="1" width="3.421875" style="23" customWidth="1"/>
    <col min="2" max="2" width="21.7109375" style="23" customWidth="1"/>
    <col min="3" max="4" width="4.57421875" style="23" customWidth="1"/>
    <col min="5" max="5" width="5.421875" style="23" customWidth="1"/>
    <col min="6" max="7" width="4.57421875" style="23" customWidth="1"/>
    <col min="8" max="8" width="5.28125" style="23" customWidth="1"/>
    <col min="9" max="10" width="4.57421875" style="23" customWidth="1"/>
    <col min="11" max="11" width="5.00390625" style="537" customWidth="1"/>
    <col min="12" max="13" width="4.57421875" style="23" customWidth="1"/>
    <col min="14" max="14" width="5.140625" style="23" customWidth="1"/>
    <col min="15" max="16" width="4.57421875" style="23" customWidth="1"/>
    <col min="17" max="17" width="5.140625" style="23" customWidth="1"/>
    <col min="18" max="19" width="4.57421875" style="23" customWidth="1"/>
    <col min="20" max="20" width="5.140625" style="23" customWidth="1"/>
    <col min="21" max="22" width="4.57421875" style="23" customWidth="1"/>
    <col min="23" max="23" width="5.00390625" style="23" customWidth="1"/>
    <col min="24" max="24" width="4.57421875" style="23" customWidth="1"/>
    <col min="25" max="25" width="4.421875" style="23" customWidth="1"/>
    <col min="26" max="26" width="5.00390625" style="23" customWidth="1"/>
    <col min="27" max="16384" width="9.140625" style="23" customWidth="1"/>
  </cols>
  <sheetData>
    <row r="1" spans="1:26" ht="22.5" customHeight="1">
      <c r="A1" s="689" t="s">
        <v>446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  <c r="V1" s="689"/>
      <c r="W1" s="689"/>
      <c r="X1" s="689"/>
      <c r="Y1" s="689"/>
      <c r="Z1" s="689"/>
    </row>
    <row r="2" spans="2:26" ht="11.25" customHeight="1" thickBot="1">
      <c r="B2" s="395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Y2" s="1013" t="s">
        <v>304</v>
      </c>
      <c r="Z2" s="1013"/>
    </row>
    <row r="3" spans="1:26" ht="67.5" customHeight="1">
      <c r="A3" s="1011" t="s">
        <v>455</v>
      </c>
      <c r="B3" s="1023" t="s">
        <v>407</v>
      </c>
      <c r="C3" s="1020" t="s">
        <v>448</v>
      </c>
      <c r="D3" s="1020"/>
      <c r="E3" s="1021"/>
      <c r="F3" s="1022" t="s">
        <v>449</v>
      </c>
      <c r="G3" s="1020"/>
      <c r="H3" s="1021"/>
      <c r="I3" s="1022" t="s">
        <v>450</v>
      </c>
      <c r="J3" s="1020"/>
      <c r="K3" s="1021"/>
      <c r="L3" s="1022" t="s">
        <v>451</v>
      </c>
      <c r="M3" s="1020"/>
      <c r="N3" s="1021"/>
      <c r="O3" s="1022" t="s">
        <v>457</v>
      </c>
      <c r="P3" s="1020"/>
      <c r="Q3" s="1021"/>
      <c r="R3" s="1022" t="s">
        <v>458</v>
      </c>
      <c r="S3" s="1020"/>
      <c r="T3" s="1021"/>
      <c r="U3" s="1022" t="s">
        <v>452</v>
      </c>
      <c r="V3" s="1020"/>
      <c r="W3" s="1021"/>
      <c r="X3" s="1026" t="s">
        <v>405</v>
      </c>
      <c r="Y3" s="1026"/>
      <c r="Z3" s="1027"/>
    </row>
    <row r="4" spans="1:26" ht="41.25" customHeight="1" thickBot="1">
      <c r="A4" s="1025"/>
      <c r="B4" s="1024"/>
      <c r="C4" s="392" t="s">
        <v>453</v>
      </c>
      <c r="D4" s="392" t="s">
        <v>454</v>
      </c>
      <c r="E4" s="538" t="s">
        <v>404</v>
      </c>
      <c r="F4" s="396" t="s">
        <v>453</v>
      </c>
      <c r="G4" s="392" t="s">
        <v>454</v>
      </c>
      <c r="H4" s="538" t="s">
        <v>404</v>
      </c>
      <c r="I4" s="396" t="s">
        <v>453</v>
      </c>
      <c r="J4" s="392" t="s">
        <v>454</v>
      </c>
      <c r="K4" s="538" t="s">
        <v>404</v>
      </c>
      <c r="L4" s="396" t="s">
        <v>453</v>
      </c>
      <c r="M4" s="392" t="s">
        <v>454</v>
      </c>
      <c r="N4" s="538" t="s">
        <v>404</v>
      </c>
      <c r="O4" s="396" t="s">
        <v>453</v>
      </c>
      <c r="P4" s="392" t="s">
        <v>454</v>
      </c>
      <c r="Q4" s="538" t="s">
        <v>404</v>
      </c>
      <c r="R4" s="396" t="s">
        <v>453</v>
      </c>
      <c r="S4" s="392" t="s">
        <v>454</v>
      </c>
      <c r="T4" s="538" t="s">
        <v>404</v>
      </c>
      <c r="U4" s="392" t="s">
        <v>453</v>
      </c>
      <c r="V4" s="392" t="s">
        <v>454</v>
      </c>
      <c r="W4" s="538" t="s">
        <v>404</v>
      </c>
      <c r="X4" s="392" t="s">
        <v>453</v>
      </c>
      <c r="Y4" s="392" t="s">
        <v>454</v>
      </c>
      <c r="Z4" s="539" t="s">
        <v>404</v>
      </c>
    </row>
    <row r="5" spans="1:26" s="553" customFormat="1" ht="10.5" customHeight="1" thickBot="1" thickTop="1">
      <c r="A5" s="556">
        <v>0</v>
      </c>
      <c r="B5" s="557">
        <v>1</v>
      </c>
      <c r="C5" s="564">
        <v>2</v>
      </c>
      <c r="D5" s="564">
        <v>3</v>
      </c>
      <c r="E5" s="565">
        <v>4</v>
      </c>
      <c r="F5" s="565">
        <v>5</v>
      </c>
      <c r="G5" s="564">
        <v>6</v>
      </c>
      <c r="H5" s="565">
        <v>7</v>
      </c>
      <c r="I5" s="565">
        <v>8</v>
      </c>
      <c r="J5" s="564">
        <v>9</v>
      </c>
      <c r="K5" s="565">
        <v>10</v>
      </c>
      <c r="L5" s="565">
        <v>11</v>
      </c>
      <c r="M5" s="564">
        <v>12</v>
      </c>
      <c r="N5" s="565">
        <v>13</v>
      </c>
      <c r="O5" s="565">
        <v>14</v>
      </c>
      <c r="P5" s="564">
        <v>15</v>
      </c>
      <c r="Q5" s="565">
        <v>16</v>
      </c>
      <c r="R5" s="565">
        <v>17</v>
      </c>
      <c r="S5" s="564">
        <v>18</v>
      </c>
      <c r="T5" s="565">
        <v>19</v>
      </c>
      <c r="U5" s="564">
        <v>20</v>
      </c>
      <c r="V5" s="564">
        <v>21</v>
      </c>
      <c r="W5" s="555">
        <v>22</v>
      </c>
      <c r="X5" s="554">
        <v>23</v>
      </c>
      <c r="Y5" s="555">
        <v>24</v>
      </c>
      <c r="Z5" s="558">
        <v>25</v>
      </c>
    </row>
    <row r="6" spans="1:26" s="573" customFormat="1" ht="15" customHeight="1" thickTop="1">
      <c r="A6" s="578">
        <v>1</v>
      </c>
      <c r="B6" s="579" t="s">
        <v>554</v>
      </c>
      <c r="C6" s="580"/>
      <c r="D6" s="581"/>
      <c r="E6" s="582"/>
      <c r="F6" s="580"/>
      <c r="G6" s="581"/>
      <c r="H6" s="582"/>
      <c r="I6" s="580"/>
      <c r="J6" s="581"/>
      <c r="K6" s="582"/>
      <c r="L6" s="580"/>
      <c r="M6" s="581"/>
      <c r="N6" s="582"/>
      <c r="O6" s="580"/>
      <c r="P6" s="581"/>
      <c r="Q6" s="582"/>
      <c r="R6" s="580"/>
      <c r="S6" s="581"/>
      <c r="T6" s="582"/>
      <c r="U6" s="581"/>
      <c r="V6" s="581"/>
      <c r="W6" s="582"/>
      <c r="X6" s="583"/>
      <c r="Y6" s="583"/>
      <c r="Z6" s="584"/>
    </row>
    <row r="7" spans="1:26" ht="21.75" customHeight="1">
      <c r="A7" s="397">
        <v>2</v>
      </c>
      <c r="B7" s="447" t="s">
        <v>555</v>
      </c>
      <c r="C7" s="540">
        <v>1</v>
      </c>
      <c r="D7" s="541">
        <v>1</v>
      </c>
      <c r="E7" s="544">
        <f aca="true" t="shared" si="0" ref="E7:E32">D7/C7*100</f>
        <v>100</v>
      </c>
      <c r="F7" s="540">
        <v>2</v>
      </c>
      <c r="G7" s="541">
        <v>0</v>
      </c>
      <c r="H7" s="544">
        <f aca="true" t="shared" si="1" ref="H7:H32">G7/F7*100</f>
        <v>0</v>
      </c>
      <c r="I7" s="540">
        <v>3</v>
      </c>
      <c r="J7" s="541">
        <v>2</v>
      </c>
      <c r="K7" s="544">
        <f aca="true" t="shared" si="2" ref="K7:K32">J7/I7*100</f>
        <v>66.66666666666666</v>
      </c>
      <c r="L7" s="540">
        <v>3</v>
      </c>
      <c r="M7" s="541">
        <v>2</v>
      </c>
      <c r="N7" s="544">
        <f aca="true" t="shared" si="3" ref="N7:N32">M7/L7*100</f>
        <v>66.66666666666666</v>
      </c>
      <c r="O7" s="540">
        <v>0</v>
      </c>
      <c r="P7" s="541">
        <v>0</v>
      </c>
      <c r="Q7" s="544"/>
      <c r="R7" s="540">
        <v>0</v>
      </c>
      <c r="S7" s="541">
        <v>0</v>
      </c>
      <c r="T7" s="544"/>
      <c r="U7" s="541">
        <v>0</v>
      </c>
      <c r="V7" s="541">
        <v>0</v>
      </c>
      <c r="W7" s="544"/>
      <c r="X7" s="541">
        <f>SUM(C7+F7+I7+L7+O7+R7+U7)</f>
        <v>9</v>
      </c>
      <c r="Y7" s="541">
        <f>SUM(D7+G7+J7+M7+P7+S7+V7)</f>
        <v>5</v>
      </c>
      <c r="Z7" s="547">
        <f aca="true" t="shared" si="4" ref="Z7:Z32">Y7/X7*100</f>
        <v>55.55555555555556</v>
      </c>
    </row>
    <row r="8" spans="1:26" ht="12" customHeight="1">
      <c r="A8" s="397">
        <v>3</v>
      </c>
      <c r="B8" s="448" t="s">
        <v>526</v>
      </c>
      <c r="C8" s="540">
        <v>3</v>
      </c>
      <c r="D8" s="541">
        <v>1</v>
      </c>
      <c r="E8" s="544">
        <f t="shared" si="0"/>
        <v>33.33333333333333</v>
      </c>
      <c r="F8" s="540">
        <v>1</v>
      </c>
      <c r="G8" s="541">
        <v>1</v>
      </c>
      <c r="H8" s="544">
        <f t="shared" si="1"/>
        <v>100</v>
      </c>
      <c r="I8" s="540">
        <v>3</v>
      </c>
      <c r="J8" s="541">
        <v>0</v>
      </c>
      <c r="K8" s="544">
        <f t="shared" si="2"/>
        <v>0</v>
      </c>
      <c r="L8" s="540">
        <v>3</v>
      </c>
      <c r="M8" s="541">
        <v>2</v>
      </c>
      <c r="N8" s="544">
        <f t="shared" si="3"/>
        <v>66.66666666666666</v>
      </c>
      <c r="O8" s="540">
        <v>2</v>
      </c>
      <c r="P8" s="541">
        <v>2</v>
      </c>
      <c r="Q8" s="544">
        <f>P8/O8*100</f>
        <v>100</v>
      </c>
      <c r="R8" s="540">
        <v>1</v>
      </c>
      <c r="S8" s="541">
        <v>1</v>
      </c>
      <c r="T8" s="544">
        <f aca="true" t="shared" si="5" ref="T8:T32">S8/R8*100</f>
        <v>100</v>
      </c>
      <c r="U8" s="541">
        <v>3</v>
      </c>
      <c r="V8" s="541">
        <v>3</v>
      </c>
      <c r="W8" s="544">
        <f>V8/U8*100</f>
        <v>100</v>
      </c>
      <c r="X8" s="541">
        <f aca="true" t="shared" si="6" ref="X8:X30">SUM(C8+F8+I8+L8+O8+R8+U8)</f>
        <v>16</v>
      </c>
      <c r="Y8" s="541">
        <f aca="true" t="shared" si="7" ref="Y8:Y31">SUM(D8+G8+J8+M8+P8+S8+V8)</f>
        <v>10</v>
      </c>
      <c r="Z8" s="547">
        <f t="shared" si="4"/>
        <v>62.5</v>
      </c>
    </row>
    <row r="9" spans="1:26" ht="12" customHeight="1">
      <c r="A9" s="397">
        <v>4</v>
      </c>
      <c r="B9" s="448" t="s">
        <v>527</v>
      </c>
      <c r="C9" s="540">
        <v>1</v>
      </c>
      <c r="D9" s="541">
        <v>1</v>
      </c>
      <c r="E9" s="544">
        <f t="shared" si="0"/>
        <v>100</v>
      </c>
      <c r="F9" s="540">
        <v>0</v>
      </c>
      <c r="G9" s="541">
        <v>0</v>
      </c>
      <c r="H9" s="544"/>
      <c r="I9" s="540">
        <v>1</v>
      </c>
      <c r="J9" s="541">
        <v>1</v>
      </c>
      <c r="K9" s="544">
        <f t="shared" si="2"/>
        <v>100</v>
      </c>
      <c r="L9" s="540">
        <v>1</v>
      </c>
      <c r="M9" s="541">
        <v>1</v>
      </c>
      <c r="N9" s="544">
        <f t="shared" si="3"/>
        <v>100</v>
      </c>
      <c r="O9" s="540">
        <v>0</v>
      </c>
      <c r="P9" s="541">
        <v>0</v>
      </c>
      <c r="Q9" s="544"/>
      <c r="R9" s="540">
        <v>0</v>
      </c>
      <c r="S9" s="541">
        <v>0</v>
      </c>
      <c r="T9" s="544"/>
      <c r="U9" s="541">
        <v>0</v>
      </c>
      <c r="V9" s="541">
        <v>0</v>
      </c>
      <c r="W9" s="544"/>
      <c r="X9" s="541">
        <f t="shared" si="6"/>
        <v>3</v>
      </c>
      <c r="Y9" s="541">
        <f t="shared" si="7"/>
        <v>3</v>
      </c>
      <c r="Z9" s="547">
        <f t="shared" si="4"/>
        <v>100</v>
      </c>
    </row>
    <row r="10" spans="1:26" ht="12" customHeight="1">
      <c r="A10" s="397">
        <v>5</v>
      </c>
      <c r="B10" s="447" t="s">
        <v>528</v>
      </c>
      <c r="C10" s="540">
        <v>2</v>
      </c>
      <c r="D10" s="541">
        <v>2</v>
      </c>
      <c r="E10" s="544">
        <f t="shared" si="0"/>
        <v>100</v>
      </c>
      <c r="F10" s="540">
        <v>1</v>
      </c>
      <c r="G10" s="541">
        <v>1</v>
      </c>
      <c r="H10" s="544">
        <f t="shared" si="1"/>
        <v>100</v>
      </c>
      <c r="I10" s="540">
        <v>2</v>
      </c>
      <c r="J10" s="541">
        <v>2</v>
      </c>
      <c r="K10" s="544">
        <f t="shared" si="2"/>
        <v>100</v>
      </c>
      <c r="L10" s="540">
        <v>2</v>
      </c>
      <c r="M10" s="541">
        <v>2</v>
      </c>
      <c r="N10" s="544">
        <f t="shared" si="3"/>
        <v>100</v>
      </c>
      <c r="O10" s="540">
        <v>2</v>
      </c>
      <c r="P10" s="541">
        <v>2</v>
      </c>
      <c r="Q10" s="544">
        <f>P10/O10*100</f>
        <v>100</v>
      </c>
      <c r="R10" s="540">
        <v>0</v>
      </c>
      <c r="S10" s="541">
        <v>0</v>
      </c>
      <c r="T10" s="544"/>
      <c r="U10" s="541">
        <v>0</v>
      </c>
      <c r="V10" s="541">
        <v>0</v>
      </c>
      <c r="W10" s="544"/>
      <c r="X10" s="541">
        <f t="shared" si="6"/>
        <v>9</v>
      </c>
      <c r="Y10" s="541">
        <f t="shared" si="7"/>
        <v>9</v>
      </c>
      <c r="Z10" s="547">
        <f t="shared" si="4"/>
        <v>100</v>
      </c>
    </row>
    <row r="11" spans="1:26" ht="12" customHeight="1">
      <c r="A11" s="397">
        <v>6</v>
      </c>
      <c r="B11" s="447" t="s">
        <v>159</v>
      </c>
      <c r="C11" s="540">
        <v>3</v>
      </c>
      <c r="D11" s="541">
        <v>3</v>
      </c>
      <c r="E11" s="544">
        <f>D11/C11*100</f>
        <v>100</v>
      </c>
      <c r="F11" s="540">
        <v>0</v>
      </c>
      <c r="G11" s="541">
        <v>0</v>
      </c>
      <c r="H11" s="544"/>
      <c r="I11" s="540">
        <v>2</v>
      </c>
      <c r="J11" s="541">
        <v>2</v>
      </c>
      <c r="K11" s="544">
        <f t="shared" si="2"/>
        <v>100</v>
      </c>
      <c r="L11" s="540">
        <v>1</v>
      </c>
      <c r="M11" s="541">
        <v>1</v>
      </c>
      <c r="N11" s="544">
        <f t="shared" si="3"/>
        <v>100</v>
      </c>
      <c r="O11" s="540">
        <v>2</v>
      </c>
      <c r="P11" s="541">
        <v>2</v>
      </c>
      <c r="Q11" s="544">
        <f>P11/O11*100</f>
        <v>100</v>
      </c>
      <c r="R11" s="540">
        <v>5</v>
      </c>
      <c r="S11" s="541">
        <v>5</v>
      </c>
      <c r="T11" s="544">
        <f t="shared" si="5"/>
        <v>100</v>
      </c>
      <c r="U11" s="541">
        <v>0</v>
      </c>
      <c r="V11" s="541">
        <v>0</v>
      </c>
      <c r="W11" s="544"/>
      <c r="X11" s="541">
        <f t="shared" si="6"/>
        <v>13</v>
      </c>
      <c r="Y11" s="541">
        <f t="shared" si="7"/>
        <v>13</v>
      </c>
      <c r="Z11" s="547">
        <f t="shared" si="4"/>
        <v>100</v>
      </c>
    </row>
    <row r="12" spans="1:26" ht="12" customHeight="1">
      <c r="A12" s="397">
        <v>7</v>
      </c>
      <c r="B12" s="448" t="s">
        <v>529</v>
      </c>
      <c r="C12" s="540">
        <v>3</v>
      </c>
      <c r="D12" s="541">
        <v>2</v>
      </c>
      <c r="E12" s="544">
        <f t="shared" si="0"/>
        <v>66.66666666666666</v>
      </c>
      <c r="F12" s="540">
        <v>1</v>
      </c>
      <c r="G12" s="541">
        <v>1</v>
      </c>
      <c r="H12" s="544">
        <f t="shared" si="1"/>
        <v>100</v>
      </c>
      <c r="I12" s="540">
        <v>2</v>
      </c>
      <c r="J12" s="541">
        <v>0</v>
      </c>
      <c r="K12" s="544">
        <f t="shared" si="2"/>
        <v>0</v>
      </c>
      <c r="L12" s="540">
        <v>1</v>
      </c>
      <c r="M12" s="541">
        <v>1</v>
      </c>
      <c r="N12" s="544">
        <f t="shared" si="3"/>
        <v>100</v>
      </c>
      <c r="O12" s="540">
        <v>0</v>
      </c>
      <c r="P12" s="541">
        <v>0</v>
      </c>
      <c r="Q12" s="544"/>
      <c r="R12" s="540">
        <v>3</v>
      </c>
      <c r="S12" s="541">
        <v>3</v>
      </c>
      <c r="T12" s="544">
        <f t="shared" si="5"/>
        <v>100</v>
      </c>
      <c r="U12" s="541">
        <v>0</v>
      </c>
      <c r="V12" s="541">
        <v>0</v>
      </c>
      <c r="W12" s="544"/>
      <c r="X12" s="541">
        <f t="shared" si="6"/>
        <v>10</v>
      </c>
      <c r="Y12" s="541">
        <f t="shared" si="7"/>
        <v>7</v>
      </c>
      <c r="Z12" s="547">
        <f t="shared" si="4"/>
        <v>70</v>
      </c>
    </row>
    <row r="13" spans="1:26" ht="13.5" customHeight="1">
      <c r="A13" s="397">
        <v>8</v>
      </c>
      <c r="B13" s="447" t="s">
        <v>406</v>
      </c>
      <c r="C13" s="540">
        <v>3</v>
      </c>
      <c r="D13" s="541">
        <v>3</v>
      </c>
      <c r="E13" s="544">
        <f t="shared" si="0"/>
        <v>100</v>
      </c>
      <c r="F13" s="540">
        <v>3</v>
      </c>
      <c r="G13" s="541">
        <v>3</v>
      </c>
      <c r="H13" s="544">
        <f t="shared" si="1"/>
        <v>100</v>
      </c>
      <c r="I13" s="540">
        <v>2</v>
      </c>
      <c r="J13" s="541">
        <v>2</v>
      </c>
      <c r="K13" s="544">
        <f t="shared" si="2"/>
        <v>100</v>
      </c>
      <c r="L13" s="540">
        <v>2</v>
      </c>
      <c r="M13" s="541">
        <v>2</v>
      </c>
      <c r="N13" s="544">
        <f t="shared" si="3"/>
        <v>100</v>
      </c>
      <c r="O13" s="540">
        <v>1</v>
      </c>
      <c r="P13" s="541">
        <v>1</v>
      </c>
      <c r="Q13" s="544">
        <f>P13/O13*100</f>
        <v>100</v>
      </c>
      <c r="R13" s="540">
        <v>21</v>
      </c>
      <c r="S13" s="541">
        <v>21</v>
      </c>
      <c r="T13" s="544">
        <f t="shared" si="5"/>
        <v>100</v>
      </c>
      <c r="U13" s="541">
        <v>0</v>
      </c>
      <c r="V13" s="541">
        <v>0</v>
      </c>
      <c r="W13" s="544"/>
      <c r="X13" s="541">
        <f t="shared" si="6"/>
        <v>32</v>
      </c>
      <c r="Y13" s="541">
        <f t="shared" si="7"/>
        <v>32</v>
      </c>
      <c r="Z13" s="547">
        <f t="shared" si="4"/>
        <v>100</v>
      </c>
    </row>
    <row r="14" spans="1:26" ht="18.75" customHeight="1">
      <c r="A14" s="397">
        <v>9</v>
      </c>
      <c r="B14" s="447" t="s">
        <v>459</v>
      </c>
      <c r="C14" s="540">
        <v>1</v>
      </c>
      <c r="D14" s="541">
        <v>1</v>
      </c>
      <c r="E14" s="544">
        <f t="shared" si="0"/>
        <v>100</v>
      </c>
      <c r="F14" s="540">
        <v>6</v>
      </c>
      <c r="G14" s="541">
        <v>5</v>
      </c>
      <c r="H14" s="544">
        <f t="shared" si="1"/>
        <v>83.33333333333334</v>
      </c>
      <c r="I14" s="540">
        <v>2</v>
      </c>
      <c r="J14" s="541">
        <v>2</v>
      </c>
      <c r="K14" s="544">
        <f t="shared" si="2"/>
        <v>100</v>
      </c>
      <c r="L14" s="540">
        <v>1</v>
      </c>
      <c r="M14" s="541">
        <v>1</v>
      </c>
      <c r="N14" s="544">
        <f t="shared" si="3"/>
        <v>100</v>
      </c>
      <c r="O14" s="540">
        <v>3</v>
      </c>
      <c r="P14" s="541">
        <v>3</v>
      </c>
      <c r="Q14" s="544">
        <f>P14/O14*100</f>
        <v>100</v>
      </c>
      <c r="R14" s="540">
        <v>18</v>
      </c>
      <c r="S14" s="541">
        <v>8</v>
      </c>
      <c r="T14" s="544">
        <f t="shared" si="5"/>
        <v>44.44444444444444</v>
      </c>
      <c r="U14" s="541">
        <v>8</v>
      </c>
      <c r="V14" s="541">
        <v>7</v>
      </c>
      <c r="W14" s="544">
        <f>V14/U14*100</f>
        <v>87.5</v>
      </c>
      <c r="X14" s="541">
        <f t="shared" si="6"/>
        <v>39</v>
      </c>
      <c r="Y14" s="541">
        <f t="shared" si="7"/>
        <v>27</v>
      </c>
      <c r="Z14" s="547">
        <f t="shared" si="4"/>
        <v>69.23076923076923</v>
      </c>
    </row>
    <row r="15" spans="1:26" ht="21" customHeight="1">
      <c r="A15" s="397">
        <v>10</v>
      </c>
      <c r="B15" s="447" t="s">
        <v>549</v>
      </c>
      <c r="C15" s="540">
        <v>4</v>
      </c>
      <c r="D15" s="541">
        <v>2</v>
      </c>
      <c r="E15" s="544">
        <f t="shared" si="0"/>
        <v>50</v>
      </c>
      <c r="F15" s="540">
        <v>0</v>
      </c>
      <c r="G15" s="541">
        <v>0</v>
      </c>
      <c r="H15" s="544"/>
      <c r="I15" s="540">
        <v>0</v>
      </c>
      <c r="J15" s="541">
        <v>0</v>
      </c>
      <c r="K15" s="544"/>
      <c r="L15" s="540">
        <v>1</v>
      </c>
      <c r="M15" s="541">
        <v>1</v>
      </c>
      <c r="N15" s="544">
        <f t="shared" si="3"/>
        <v>100</v>
      </c>
      <c r="O15" s="540">
        <v>0</v>
      </c>
      <c r="P15" s="541">
        <v>0</v>
      </c>
      <c r="Q15" s="544"/>
      <c r="R15" s="540">
        <v>1</v>
      </c>
      <c r="S15" s="541">
        <v>1</v>
      </c>
      <c r="T15" s="544">
        <f t="shared" si="5"/>
        <v>100</v>
      </c>
      <c r="U15" s="541">
        <v>0</v>
      </c>
      <c r="V15" s="541">
        <v>0</v>
      </c>
      <c r="W15" s="544"/>
      <c r="X15" s="541">
        <f t="shared" si="6"/>
        <v>6</v>
      </c>
      <c r="Y15" s="541">
        <f t="shared" si="7"/>
        <v>4</v>
      </c>
      <c r="Z15" s="547">
        <f t="shared" si="4"/>
        <v>66.66666666666666</v>
      </c>
    </row>
    <row r="16" spans="1:26" ht="21" customHeight="1">
      <c r="A16" s="397">
        <v>11</v>
      </c>
      <c r="B16" s="447" t="s">
        <v>556</v>
      </c>
      <c r="C16" s="540">
        <v>7</v>
      </c>
      <c r="D16" s="541">
        <v>2</v>
      </c>
      <c r="E16" s="544">
        <f t="shared" si="0"/>
        <v>28.57142857142857</v>
      </c>
      <c r="F16" s="540">
        <v>2</v>
      </c>
      <c r="G16" s="541">
        <v>2</v>
      </c>
      <c r="H16" s="544">
        <f t="shared" si="1"/>
        <v>100</v>
      </c>
      <c r="I16" s="540">
        <v>3</v>
      </c>
      <c r="J16" s="541">
        <v>0</v>
      </c>
      <c r="K16" s="544">
        <f t="shared" si="2"/>
        <v>0</v>
      </c>
      <c r="L16" s="540">
        <v>2</v>
      </c>
      <c r="M16" s="541">
        <v>0</v>
      </c>
      <c r="N16" s="544">
        <f t="shared" si="3"/>
        <v>0</v>
      </c>
      <c r="O16" s="540">
        <v>1</v>
      </c>
      <c r="P16" s="541">
        <v>1</v>
      </c>
      <c r="Q16" s="544">
        <f>P16/O16*100</f>
        <v>100</v>
      </c>
      <c r="R16" s="540">
        <v>9</v>
      </c>
      <c r="S16" s="541">
        <v>4</v>
      </c>
      <c r="T16" s="544">
        <f t="shared" si="5"/>
        <v>44.44444444444444</v>
      </c>
      <c r="U16" s="541">
        <v>0</v>
      </c>
      <c r="V16" s="541">
        <v>0</v>
      </c>
      <c r="W16" s="544"/>
      <c r="X16" s="541">
        <f t="shared" si="6"/>
        <v>24</v>
      </c>
      <c r="Y16" s="541">
        <f t="shared" si="7"/>
        <v>9</v>
      </c>
      <c r="Z16" s="547">
        <f t="shared" si="4"/>
        <v>37.5</v>
      </c>
    </row>
    <row r="17" spans="1:26" ht="22.5" customHeight="1">
      <c r="A17" s="397">
        <v>12</v>
      </c>
      <c r="B17" s="447" t="s">
        <v>531</v>
      </c>
      <c r="C17" s="540">
        <v>2</v>
      </c>
      <c r="D17" s="541">
        <v>2</v>
      </c>
      <c r="E17" s="544">
        <f t="shared" si="0"/>
        <v>100</v>
      </c>
      <c r="F17" s="540">
        <v>0</v>
      </c>
      <c r="G17" s="541">
        <v>0</v>
      </c>
      <c r="H17" s="544"/>
      <c r="I17" s="540">
        <v>0</v>
      </c>
      <c r="J17" s="541">
        <v>0</v>
      </c>
      <c r="K17" s="544"/>
      <c r="L17" s="540">
        <v>1</v>
      </c>
      <c r="M17" s="541">
        <v>1</v>
      </c>
      <c r="N17" s="544">
        <f t="shared" si="3"/>
        <v>100</v>
      </c>
      <c r="O17" s="540">
        <v>0</v>
      </c>
      <c r="P17" s="541">
        <v>0</v>
      </c>
      <c r="Q17" s="544"/>
      <c r="R17" s="540">
        <v>1</v>
      </c>
      <c r="S17" s="541">
        <v>1</v>
      </c>
      <c r="T17" s="544">
        <f t="shared" si="5"/>
        <v>100</v>
      </c>
      <c r="U17" s="541">
        <v>0</v>
      </c>
      <c r="V17" s="541">
        <v>0</v>
      </c>
      <c r="W17" s="544"/>
      <c r="X17" s="541">
        <f t="shared" si="6"/>
        <v>4</v>
      </c>
      <c r="Y17" s="541">
        <f t="shared" si="7"/>
        <v>4</v>
      </c>
      <c r="Z17" s="547">
        <f t="shared" si="4"/>
        <v>100</v>
      </c>
    </row>
    <row r="18" spans="1:26" ht="15" customHeight="1">
      <c r="A18" s="397">
        <v>13</v>
      </c>
      <c r="B18" s="447" t="s">
        <v>532</v>
      </c>
      <c r="C18" s="540">
        <v>3</v>
      </c>
      <c r="D18" s="541">
        <v>3</v>
      </c>
      <c r="E18" s="544">
        <f t="shared" si="0"/>
        <v>100</v>
      </c>
      <c r="F18" s="540">
        <v>0</v>
      </c>
      <c r="G18" s="541">
        <v>0</v>
      </c>
      <c r="H18" s="544"/>
      <c r="I18" s="540">
        <v>1</v>
      </c>
      <c r="J18" s="541">
        <v>1</v>
      </c>
      <c r="K18" s="544">
        <f t="shared" si="2"/>
        <v>100</v>
      </c>
      <c r="L18" s="540">
        <v>0</v>
      </c>
      <c r="M18" s="541">
        <v>0</v>
      </c>
      <c r="N18" s="544"/>
      <c r="O18" s="540">
        <v>0</v>
      </c>
      <c r="P18" s="541">
        <v>0</v>
      </c>
      <c r="Q18" s="544"/>
      <c r="R18" s="540">
        <v>0</v>
      </c>
      <c r="S18" s="541">
        <v>0</v>
      </c>
      <c r="T18" s="544"/>
      <c r="U18" s="541">
        <v>0</v>
      </c>
      <c r="V18" s="541">
        <v>0</v>
      </c>
      <c r="W18" s="544"/>
      <c r="X18" s="541">
        <f t="shared" si="6"/>
        <v>4</v>
      </c>
      <c r="Y18" s="541">
        <f t="shared" si="7"/>
        <v>4</v>
      </c>
      <c r="Z18" s="547">
        <f t="shared" si="4"/>
        <v>100</v>
      </c>
    </row>
    <row r="19" spans="1:26" ht="19.5" customHeight="1">
      <c r="A19" s="398">
        <v>14</v>
      </c>
      <c r="B19" s="446" t="s">
        <v>160</v>
      </c>
      <c r="C19" s="542">
        <v>15</v>
      </c>
      <c r="D19" s="543">
        <v>11</v>
      </c>
      <c r="E19" s="544">
        <f t="shared" si="0"/>
        <v>73.33333333333333</v>
      </c>
      <c r="F19" s="542">
        <v>7</v>
      </c>
      <c r="G19" s="543">
        <v>5</v>
      </c>
      <c r="H19" s="544">
        <f t="shared" si="1"/>
        <v>71.42857142857143</v>
      </c>
      <c r="I19" s="542">
        <v>8</v>
      </c>
      <c r="J19" s="543">
        <v>6</v>
      </c>
      <c r="K19" s="544">
        <f>J19/I19*100</f>
        <v>75</v>
      </c>
      <c r="L19" s="542">
        <v>4</v>
      </c>
      <c r="M19" s="543">
        <v>4</v>
      </c>
      <c r="N19" s="544">
        <f t="shared" si="3"/>
        <v>100</v>
      </c>
      <c r="O19" s="542">
        <v>0</v>
      </c>
      <c r="P19" s="543">
        <v>0</v>
      </c>
      <c r="Q19" s="544"/>
      <c r="R19" s="542">
        <v>3</v>
      </c>
      <c r="S19" s="543">
        <v>3</v>
      </c>
      <c r="T19" s="544">
        <f t="shared" si="5"/>
        <v>100</v>
      </c>
      <c r="U19" s="543">
        <v>9</v>
      </c>
      <c r="V19" s="543">
        <v>3</v>
      </c>
      <c r="W19" s="544">
        <f>V19/U19*100</f>
        <v>33.33333333333333</v>
      </c>
      <c r="X19" s="541">
        <f t="shared" si="6"/>
        <v>46</v>
      </c>
      <c r="Y19" s="541">
        <f t="shared" si="7"/>
        <v>32</v>
      </c>
      <c r="Z19" s="547">
        <f t="shared" si="4"/>
        <v>69.56521739130434</v>
      </c>
    </row>
    <row r="20" spans="1:26" ht="23.25" customHeight="1">
      <c r="A20" s="397">
        <v>15</v>
      </c>
      <c r="B20" s="447" t="s">
        <v>509</v>
      </c>
      <c r="C20" s="540">
        <v>3</v>
      </c>
      <c r="D20" s="541">
        <v>3</v>
      </c>
      <c r="E20" s="544">
        <f t="shared" si="0"/>
        <v>100</v>
      </c>
      <c r="F20" s="540">
        <v>2</v>
      </c>
      <c r="G20" s="541">
        <v>1</v>
      </c>
      <c r="H20" s="544">
        <f t="shared" si="1"/>
        <v>50</v>
      </c>
      <c r="I20" s="540">
        <v>4</v>
      </c>
      <c r="J20" s="541">
        <v>4</v>
      </c>
      <c r="K20" s="544">
        <f t="shared" si="2"/>
        <v>100</v>
      </c>
      <c r="L20" s="540">
        <v>3</v>
      </c>
      <c r="M20" s="541">
        <v>2</v>
      </c>
      <c r="N20" s="544">
        <f t="shared" si="3"/>
        <v>66.66666666666666</v>
      </c>
      <c r="O20" s="540">
        <v>0</v>
      </c>
      <c r="P20" s="541">
        <v>0</v>
      </c>
      <c r="Q20" s="544"/>
      <c r="R20" s="540">
        <v>3</v>
      </c>
      <c r="S20" s="541">
        <v>3</v>
      </c>
      <c r="T20" s="544">
        <f t="shared" si="5"/>
        <v>100</v>
      </c>
      <c r="U20" s="541">
        <v>0</v>
      </c>
      <c r="V20" s="541">
        <v>0</v>
      </c>
      <c r="W20" s="544"/>
      <c r="X20" s="541">
        <f t="shared" si="6"/>
        <v>15</v>
      </c>
      <c r="Y20" s="541">
        <f t="shared" si="7"/>
        <v>13</v>
      </c>
      <c r="Z20" s="547">
        <f t="shared" si="4"/>
        <v>86.66666666666667</v>
      </c>
    </row>
    <row r="21" spans="1:26" ht="20.25" customHeight="1">
      <c r="A21" s="397">
        <v>16</v>
      </c>
      <c r="B21" s="447" t="s">
        <v>553</v>
      </c>
      <c r="C21" s="540">
        <v>51</v>
      </c>
      <c r="D21" s="541">
        <v>24</v>
      </c>
      <c r="E21" s="544">
        <f t="shared" si="0"/>
        <v>47.05882352941176</v>
      </c>
      <c r="F21" s="540">
        <v>4</v>
      </c>
      <c r="G21" s="541">
        <v>3</v>
      </c>
      <c r="H21" s="544">
        <f t="shared" si="1"/>
        <v>75</v>
      </c>
      <c r="I21" s="540">
        <v>13</v>
      </c>
      <c r="J21" s="541">
        <v>10</v>
      </c>
      <c r="K21" s="544">
        <f t="shared" si="2"/>
        <v>76.92307692307693</v>
      </c>
      <c r="L21" s="540">
        <v>11</v>
      </c>
      <c r="M21" s="541">
        <v>10</v>
      </c>
      <c r="N21" s="544">
        <f>M21/L21*100</f>
        <v>90.9090909090909</v>
      </c>
      <c r="O21" s="540">
        <v>14</v>
      </c>
      <c r="P21" s="541">
        <v>6</v>
      </c>
      <c r="Q21" s="544">
        <f>P21/O21*100</f>
        <v>42.857142857142854</v>
      </c>
      <c r="R21" s="540">
        <v>9</v>
      </c>
      <c r="S21" s="541">
        <v>5</v>
      </c>
      <c r="T21" s="544">
        <f t="shared" si="5"/>
        <v>55.55555555555556</v>
      </c>
      <c r="U21" s="541">
        <v>30</v>
      </c>
      <c r="V21" s="541">
        <v>23</v>
      </c>
      <c r="W21" s="544">
        <f>V21/U21*100</f>
        <v>76.66666666666667</v>
      </c>
      <c r="X21" s="541">
        <f t="shared" si="6"/>
        <v>132</v>
      </c>
      <c r="Y21" s="541">
        <f t="shared" si="7"/>
        <v>81</v>
      </c>
      <c r="Z21" s="547">
        <f t="shared" si="4"/>
        <v>61.36363636363637</v>
      </c>
    </row>
    <row r="22" spans="1:26" s="573" customFormat="1" ht="12" customHeight="1">
      <c r="A22" s="568">
        <v>17</v>
      </c>
      <c r="B22" s="569" t="s">
        <v>534</v>
      </c>
      <c r="C22" s="570">
        <v>6</v>
      </c>
      <c r="D22" s="571">
        <v>4</v>
      </c>
      <c r="E22" s="653">
        <f t="shared" si="0"/>
        <v>66.66666666666666</v>
      </c>
      <c r="F22" s="570">
        <v>0</v>
      </c>
      <c r="G22" s="571">
        <v>0</v>
      </c>
      <c r="H22" s="572"/>
      <c r="I22" s="570">
        <v>1</v>
      </c>
      <c r="J22" s="571">
        <v>1</v>
      </c>
      <c r="K22" s="544">
        <f t="shared" si="2"/>
        <v>100</v>
      </c>
      <c r="L22" s="570">
        <v>2</v>
      </c>
      <c r="M22" s="571">
        <v>2</v>
      </c>
      <c r="N22" s="544">
        <f>M22/L22*100</f>
        <v>100</v>
      </c>
      <c r="O22" s="570">
        <v>2</v>
      </c>
      <c r="P22" s="571">
        <v>2</v>
      </c>
      <c r="Q22" s="544">
        <f>P22/O22*100</f>
        <v>100</v>
      </c>
      <c r="R22" s="570">
        <v>4</v>
      </c>
      <c r="S22" s="571">
        <v>3</v>
      </c>
      <c r="T22" s="544">
        <f t="shared" si="5"/>
        <v>75</v>
      </c>
      <c r="U22" s="571">
        <v>0</v>
      </c>
      <c r="V22" s="571">
        <v>0</v>
      </c>
      <c r="W22" s="572"/>
      <c r="X22" s="541">
        <f t="shared" si="6"/>
        <v>15</v>
      </c>
      <c r="Y22" s="541">
        <f t="shared" si="7"/>
        <v>12</v>
      </c>
      <c r="Z22" s="547">
        <f t="shared" si="4"/>
        <v>80</v>
      </c>
    </row>
    <row r="23" spans="1:26" ht="18.75" customHeight="1">
      <c r="A23" s="397">
        <v>18</v>
      </c>
      <c r="B23" s="447" t="s">
        <v>552</v>
      </c>
      <c r="C23" s="540">
        <v>6</v>
      </c>
      <c r="D23" s="541">
        <v>5</v>
      </c>
      <c r="E23" s="544">
        <f t="shared" si="0"/>
        <v>83.33333333333334</v>
      </c>
      <c r="F23" s="540">
        <v>4</v>
      </c>
      <c r="G23" s="541">
        <v>3</v>
      </c>
      <c r="H23" s="544">
        <f t="shared" si="1"/>
        <v>75</v>
      </c>
      <c r="I23" s="540">
        <v>5</v>
      </c>
      <c r="J23" s="541">
        <v>4</v>
      </c>
      <c r="K23" s="544">
        <f t="shared" si="2"/>
        <v>80</v>
      </c>
      <c r="L23" s="540">
        <v>4</v>
      </c>
      <c r="M23" s="541">
        <v>2</v>
      </c>
      <c r="N23" s="544">
        <f t="shared" si="3"/>
        <v>50</v>
      </c>
      <c r="O23" s="540">
        <v>4</v>
      </c>
      <c r="P23" s="541">
        <v>4</v>
      </c>
      <c r="Q23" s="544">
        <f>P23/O23*100</f>
        <v>100</v>
      </c>
      <c r="R23" s="540">
        <v>3</v>
      </c>
      <c r="S23" s="541">
        <v>3</v>
      </c>
      <c r="T23" s="544">
        <f t="shared" si="5"/>
        <v>100</v>
      </c>
      <c r="U23" s="541">
        <v>0</v>
      </c>
      <c r="V23" s="541">
        <v>0</v>
      </c>
      <c r="W23" s="544"/>
      <c r="X23" s="541">
        <f t="shared" si="6"/>
        <v>26</v>
      </c>
      <c r="Y23" s="541">
        <f t="shared" si="7"/>
        <v>21</v>
      </c>
      <c r="Z23" s="547">
        <f t="shared" si="4"/>
        <v>80.76923076923077</v>
      </c>
    </row>
    <row r="24" spans="1:26" ht="20.25" customHeight="1">
      <c r="A24" s="398">
        <v>19</v>
      </c>
      <c r="B24" s="446" t="s">
        <v>545</v>
      </c>
      <c r="C24" s="542">
        <v>2</v>
      </c>
      <c r="D24" s="543">
        <v>2</v>
      </c>
      <c r="E24" s="544">
        <f t="shared" si="0"/>
        <v>100</v>
      </c>
      <c r="F24" s="542">
        <v>2</v>
      </c>
      <c r="G24" s="543">
        <v>2</v>
      </c>
      <c r="H24" s="544">
        <f t="shared" si="1"/>
        <v>100</v>
      </c>
      <c r="I24" s="542">
        <v>2</v>
      </c>
      <c r="J24" s="543">
        <v>2</v>
      </c>
      <c r="K24" s="544">
        <f t="shared" si="2"/>
        <v>100</v>
      </c>
      <c r="L24" s="542">
        <v>1</v>
      </c>
      <c r="M24" s="543">
        <v>1</v>
      </c>
      <c r="N24" s="544">
        <f t="shared" si="3"/>
        <v>100</v>
      </c>
      <c r="O24" s="542">
        <v>0</v>
      </c>
      <c r="P24" s="543">
        <v>0</v>
      </c>
      <c r="Q24" s="544"/>
      <c r="R24" s="542">
        <v>1</v>
      </c>
      <c r="S24" s="543">
        <v>1</v>
      </c>
      <c r="T24" s="544">
        <f t="shared" si="5"/>
        <v>100</v>
      </c>
      <c r="U24" s="543">
        <v>0</v>
      </c>
      <c r="V24" s="543">
        <v>0</v>
      </c>
      <c r="W24" s="544"/>
      <c r="X24" s="541">
        <f t="shared" si="6"/>
        <v>8</v>
      </c>
      <c r="Y24" s="541">
        <f t="shared" si="7"/>
        <v>8</v>
      </c>
      <c r="Z24" s="547">
        <f t="shared" si="4"/>
        <v>100</v>
      </c>
    </row>
    <row r="25" spans="1:26" ht="12" customHeight="1">
      <c r="A25" s="397">
        <v>20</v>
      </c>
      <c r="B25" s="447" t="s">
        <v>535</v>
      </c>
      <c r="C25" s="540">
        <v>5</v>
      </c>
      <c r="D25" s="541">
        <v>4</v>
      </c>
      <c r="E25" s="544">
        <f t="shared" si="0"/>
        <v>80</v>
      </c>
      <c r="F25" s="540">
        <v>3</v>
      </c>
      <c r="G25" s="541">
        <v>3</v>
      </c>
      <c r="H25" s="544">
        <f t="shared" si="1"/>
        <v>100</v>
      </c>
      <c r="I25" s="540">
        <v>4</v>
      </c>
      <c r="J25" s="541">
        <v>4</v>
      </c>
      <c r="K25" s="544">
        <f t="shared" si="2"/>
        <v>100</v>
      </c>
      <c r="L25" s="540">
        <v>3</v>
      </c>
      <c r="M25" s="541">
        <v>3</v>
      </c>
      <c r="N25" s="544">
        <f t="shared" si="3"/>
        <v>100</v>
      </c>
      <c r="O25" s="540">
        <v>0</v>
      </c>
      <c r="P25" s="541">
        <v>0</v>
      </c>
      <c r="Q25" s="544"/>
      <c r="R25" s="540">
        <v>1</v>
      </c>
      <c r="S25" s="541">
        <v>1</v>
      </c>
      <c r="T25" s="544">
        <f t="shared" si="5"/>
        <v>100</v>
      </c>
      <c r="U25" s="541">
        <v>0</v>
      </c>
      <c r="V25" s="541">
        <v>0</v>
      </c>
      <c r="W25" s="544"/>
      <c r="X25" s="541">
        <f t="shared" si="6"/>
        <v>16</v>
      </c>
      <c r="Y25" s="541">
        <f t="shared" si="7"/>
        <v>15</v>
      </c>
      <c r="Z25" s="547">
        <f t="shared" si="4"/>
        <v>93.75</v>
      </c>
    </row>
    <row r="26" spans="1:26" ht="20.25" customHeight="1">
      <c r="A26" s="398">
        <v>21</v>
      </c>
      <c r="B26" s="446" t="s">
        <v>161</v>
      </c>
      <c r="C26" s="542">
        <v>12</v>
      </c>
      <c r="D26" s="543">
        <v>12</v>
      </c>
      <c r="E26" s="544">
        <f t="shared" si="0"/>
        <v>100</v>
      </c>
      <c r="F26" s="542">
        <v>6</v>
      </c>
      <c r="G26" s="543">
        <v>6</v>
      </c>
      <c r="H26" s="544">
        <f t="shared" si="1"/>
        <v>100</v>
      </c>
      <c r="I26" s="542">
        <v>0</v>
      </c>
      <c r="J26" s="543">
        <v>0</v>
      </c>
      <c r="K26" s="544"/>
      <c r="L26" s="542">
        <v>6</v>
      </c>
      <c r="M26" s="543">
        <v>6</v>
      </c>
      <c r="N26" s="544">
        <f t="shared" si="3"/>
        <v>100</v>
      </c>
      <c r="O26" s="542">
        <v>0</v>
      </c>
      <c r="P26" s="543">
        <v>0</v>
      </c>
      <c r="Q26" s="544"/>
      <c r="R26" s="542">
        <v>2</v>
      </c>
      <c r="S26" s="543">
        <v>2</v>
      </c>
      <c r="T26" s="544">
        <f t="shared" si="5"/>
        <v>100</v>
      </c>
      <c r="U26" s="543">
        <v>0</v>
      </c>
      <c r="V26" s="543">
        <v>0</v>
      </c>
      <c r="W26" s="544"/>
      <c r="X26" s="541">
        <f t="shared" si="6"/>
        <v>26</v>
      </c>
      <c r="Y26" s="541">
        <f t="shared" si="7"/>
        <v>26</v>
      </c>
      <c r="Z26" s="547">
        <f t="shared" si="4"/>
        <v>100</v>
      </c>
    </row>
    <row r="27" spans="1:26" ht="20.25" customHeight="1">
      <c r="A27" s="397">
        <v>22</v>
      </c>
      <c r="B27" s="447" t="s">
        <v>468</v>
      </c>
      <c r="C27" s="540">
        <v>5</v>
      </c>
      <c r="D27" s="541">
        <v>4</v>
      </c>
      <c r="E27" s="544">
        <f t="shared" si="0"/>
        <v>80</v>
      </c>
      <c r="F27" s="540">
        <v>0</v>
      </c>
      <c r="G27" s="541">
        <v>0</v>
      </c>
      <c r="H27" s="544"/>
      <c r="I27" s="540">
        <v>0</v>
      </c>
      <c r="J27" s="541">
        <v>0</v>
      </c>
      <c r="K27" s="544"/>
      <c r="L27" s="540">
        <v>1</v>
      </c>
      <c r="M27" s="541">
        <v>1</v>
      </c>
      <c r="N27" s="544">
        <f t="shared" si="3"/>
        <v>100</v>
      </c>
      <c r="O27" s="540">
        <v>0</v>
      </c>
      <c r="P27" s="541">
        <v>0</v>
      </c>
      <c r="Q27" s="544"/>
      <c r="R27" s="540">
        <v>1</v>
      </c>
      <c r="S27" s="541">
        <v>1</v>
      </c>
      <c r="T27" s="544">
        <f t="shared" si="5"/>
        <v>100</v>
      </c>
      <c r="U27" s="541">
        <v>0</v>
      </c>
      <c r="V27" s="541">
        <v>0</v>
      </c>
      <c r="W27" s="544"/>
      <c r="X27" s="541">
        <f t="shared" si="6"/>
        <v>7</v>
      </c>
      <c r="Y27" s="541">
        <f t="shared" si="7"/>
        <v>6</v>
      </c>
      <c r="Z27" s="547">
        <f t="shared" si="4"/>
        <v>85.71428571428571</v>
      </c>
    </row>
    <row r="28" spans="1:26" ht="22.5" customHeight="1">
      <c r="A28" s="398">
        <v>23</v>
      </c>
      <c r="B28" s="446" t="s">
        <v>163</v>
      </c>
      <c r="C28" s="542">
        <v>2</v>
      </c>
      <c r="D28" s="543">
        <v>0</v>
      </c>
      <c r="E28" s="544">
        <f t="shared" si="0"/>
        <v>0</v>
      </c>
      <c r="F28" s="542">
        <v>1</v>
      </c>
      <c r="G28" s="543">
        <v>0</v>
      </c>
      <c r="H28" s="544">
        <f t="shared" si="1"/>
        <v>0</v>
      </c>
      <c r="I28" s="542">
        <v>3</v>
      </c>
      <c r="J28" s="543">
        <v>1</v>
      </c>
      <c r="K28" s="544">
        <f t="shared" si="2"/>
        <v>33.33333333333333</v>
      </c>
      <c r="L28" s="542">
        <v>3</v>
      </c>
      <c r="M28" s="543">
        <v>3</v>
      </c>
      <c r="N28" s="544">
        <f t="shared" si="3"/>
        <v>100</v>
      </c>
      <c r="O28" s="542">
        <v>2</v>
      </c>
      <c r="P28" s="543">
        <v>2</v>
      </c>
      <c r="Q28" s="544">
        <f>P28/O28*100</f>
        <v>100</v>
      </c>
      <c r="R28" s="542">
        <v>3</v>
      </c>
      <c r="S28" s="543">
        <v>1</v>
      </c>
      <c r="T28" s="544">
        <f t="shared" si="5"/>
        <v>33.33333333333333</v>
      </c>
      <c r="U28" s="543">
        <v>0</v>
      </c>
      <c r="V28" s="543">
        <v>0</v>
      </c>
      <c r="W28" s="544"/>
      <c r="X28" s="541">
        <f t="shared" si="6"/>
        <v>14</v>
      </c>
      <c r="Y28" s="541">
        <f t="shared" si="7"/>
        <v>7</v>
      </c>
      <c r="Z28" s="547">
        <f t="shared" si="4"/>
        <v>50</v>
      </c>
    </row>
    <row r="29" spans="1:26" ht="18.75" customHeight="1">
      <c r="A29" s="397">
        <v>24</v>
      </c>
      <c r="B29" s="447" t="s">
        <v>164</v>
      </c>
      <c r="C29" s="540">
        <v>1</v>
      </c>
      <c r="D29" s="541">
        <v>0</v>
      </c>
      <c r="E29" s="544">
        <f t="shared" si="0"/>
        <v>0</v>
      </c>
      <c r="F29" s="540">
        <v>0</v>
      </c>
      <c r="G29" s="541">
        <v>0</v>
      </c>
      <c r="H29" s="544"/>
      <c r="I29" s="540">
        <v>0</v>
      </c>
      <c r="J29" s="541">
        <v>0</v>
      </c>
      <c r="K29" s="544"/>
      <c r="L29" s="540">
        <v>2</v>
      </c>
      <c r="M29" s="541">
        <v>0</v>
      </c>
      <c r="N29" s="544">
        <f t="shared" si="3"/>
        <v>0</v>
      </c>
      <c r="O29" s="540">
        <v>0</v>
      </c>
      <c r="P29" s="541">
        <v>0</v>
      </c>
      <c r="Q29" s="544"/>
      <c r="R29" s="540">
        <v>0</v>
      </c>
      <c r="S29" s="541">
        <v>0</v>
      </c>
      <c r="T29" s="544"/>
      <c r="U29" s="541">
        <v>0</v>
      </c>
      <c r="V29" s="541">
        <v>0</v>
      </c>
      <c r="W29" s="544"/>
      <c r="X29" s="541">
        <f t="shared" si="6"/>
        <v>3</v>
      </c>
      <c r="Y29" s="541">
        <f t="shared" si="7"/>
        <v>0</v>
      </c>
      <c r="Z29" s="547">
        <f t="shared" si="4"/>
        <v>0</v>
      </c>
    </row>
    <row r="30" spans="1:26" ht="20.25" customHeight="1">
      <c r="A30" s="397">
        <v>25</v>
      </c>
      <c r="B30" s="447" t="s">
        <v>48</v>
      </c>
      <c r="C30" s="541">
        <v>1</v>
      </c>
      <c r="D30" s="541">
        <v>1</v>
      </c>
      <c r="E30" s="544">
        <f t="shared" si="0"/>
        <v>100</v>
      </c>
      <c r="F30" s="540">
        <v>1</v>
      </c>
      <c r="G30" s="541">
        <v>0</v>
      </c>
      <c r="H30" s="544">
        <f t="shared" si="1"/>
        <v>0</v>
      </c>
      <c r="I30" s="540">
        <v>4</v>
      </c>
      <c r="J30" s="541">
        <v>3</v>
      </c>
      <c r="K30" s="544">
        <f t="shared" si="2"/>
        <v>75</v>
      </c>
      <c r="L30" s="540">
        <v>2</v>
      </c>
      <c r="M30" s="541">
        <v>0</v>
      </c>
      <c r="N30" s="544">
        <f t="shared" si="3"/>
        <v>0</v>
      </c>
      <c r="O30" s="540">
        <v>3</v>
      </c>
      <c r="P30" s="541">
        <v>1</v>
      </c>
      <c r="Q30" s="544">
        <f>P30/O30*100</f>
        <v>33.33333333333333</v>
      </c>
      <c r="R30" s="540">
        <v>1</v>
      </c>
      <c r="S30" s="541">
        <v>0</v>
      </c>
      <c r="T30" s="544">
        <f t="shared" si="5"/>
        <v>0</v>
      </c>
      <c r="U30" s="541">
        <v>0</v>
      </c>
      <c r="V30" s="541">
        <v>0</v>
      </c>
      <c r="W30" s="544"/>
      <c r="X30" s="541">
        <f t="shared" si="6"/>
        <v>12</v>
      </c>
      <c r="Y30" s="541">
        <f t="shared" si="7"/>
        <v>5</v>
      </c>
      <c r="Z30" s="547">
        <f t="shared" si="4"/>
        <v>41.66666666666667</v>
      </c>
    </row>
    <row r="31" spans="1:26" ht="19.5" customHeight="1" thickBot="1">
      <c r="A31" s="399">
        <v>25</v>
      </c>
      <c r="B31" s="536" t="s">
        <v>467</v>
      </c>
      <c r="C31" s="551">
        <v>1</v>
      </c>
      <c r="D31" s="551">
        <v>0</v>
      </c>
      <c r="E31" s="545">
        <f>D31/C31*100</f>
        <v>0</v>
      </c>
      <c r="F31" s="552">
        <v>0</v>
      </c>
      <c r="G31" s="551">
        <v>0</v>
      </c>
      <c r="H31" s="545"/>
      <c r="I31" s="552">
        <v>1</v>
      </c>
      <c r="J31" s="551">
        <v>1</v>
      </c>
      <c r="K31" s="545">
        <f t="shared" si="2"/>
        <v>100</v>
      </c>
      <c r="L31" s="552">
        <v>2</v>
      </c>
      <c r="M31" s="551">
        <v>1</v>
      </c>
      <c r="N31" s="624">
        <f t="shared" si="3"/>
        <v>50</v>
      </c>
      <c r="O31" s="551">
        <v>0</v>
      </c>
      <c r="P31" s="551">
        <v>0</v>
      </c>
      <c r="Q31" s="624"/>
      <c r="R31" s="552">
        <v>1</v>
      </c>
      <c r="S31" s="551">
        <v>1</v>
      </c>
      <c r="T31" s="624">
        <f t="shared" si="5"/>
        <v>100</v>
      </c>
      <c r="U31" s="551">
        <v>2</v>
      </c>
      <c r="V31" s="551">
        <v>2</v>
      </c>
      <c r="W31" s="624">
        <f>V31/U31*100</f>
        <v>100</v>
      </c>
      <c r="X31" s="551">
        <f>SUM(C31+F31+I31+L31+O31+R31+U31)</f>
        <v>7</v>
      </c>
      <c r="Y31" s="551">
        <f t="shared" si="7"/>
        <v>5</v>
      </c>
      <c r="Z31" s="625">
        <f t="shared" si="4"/>
        <v>71.42857142857143</v>
      </c>
    </row>
    <row r="32" spans="1:26" ht="26.25" customHeight="1" thickBot="1" thickTop="1">
      <c r="A32" s="955" t="s">
        <v>525</v>
      </c>
      <c r="B32" s="1019"/>
      <c r="C32" s="550">
        <f aca="true" t="shared" si="8" ref="C32:V32">SUM(C6:C31)</f>
        <v>143</v>
      </c>
      <c r="D32" s="549">
        <f t="shared" si="8"/>
        <v>93</v>
      </c>
      <c r="E32" s="546">
        <f t="shared" si="0"/>
        <v>65.03496503496503</v>
      </c>
      <c r="F32" s="550">
        <f t="shared" si="8"/>
        <v>46</v>
      </c>
      <c r="G32" s="549">
        <f t="shared" si="8"/>
        <v>36</v>
      </c>
      <c r="H32" s="546">
        <f t="shared" si="1"/>
        <v>78.26086956521739</v>
      </c>
      <c r="I32" s="550">
        <f t="shared" si="8"/>
        <v>66</v>
      </c>
      <c r="J32" s="549">
        <f t="shared" si="8"/>
        <v>48</v>
      </c>
      <c r="K32" s="546">
        <f t="shared" si="2"/>
        <v>72.72727272727273</v>
      </c>
      <c r="L32" s="550">
        <f t="shared" si="8"/>
        <v>62</v>
      </c>
      <c r="M32" s="549">
        <f t="shared" si="8"/>
        <v>49</v>
      </c>
      <c r="N32" s="546">
        <f t="shared" si="3"/>
        <v>79.03225806451613</v>
      </c>
      <c r="O32" s="550">
        <f t="shared" si="8"/>
        <v>36</v>
      </c>
      <c r="P32" s="549">
        <f t="shared" si="8"/>
        <v>26</v>
      </c>
      <c r="Q32" s="546">
        <f>P32/O32*100</f>
        <v>72.22222222222221</v>
      </c>
      <c r="R32" s="550">
        <f t="shared" si="8"/>
        <v>91</v>
      </c>
      <c r="S32" s="549">
        <f t="shared" si="8"/>
        <v>68</v>
      </c>
      <c r="T32" s="546">
        <f t="shared" si="5"/>
        <v>74.72527472527473</v>
      </c>
      <c r="U32" s="549">
        <f t="shared" si="8"/>
        <v>52</v>
      </c>
      <c r="V32" s="549">
        <f t="shared" si="8"/>
        <v>38</v>
      </c>
      <c r="W32" s="546">
        <f>V32/U32*100</f>
        <v>73.07692307692307</v>
      </c>
      <c r="X32" s="550">
        <f>SUM(X6:X31)</f>
        <v>496</v>
      </c>
      <c r="Y32" s="549">
        <f>SUM(Y6:Y31)</f>
        <v>358</v>
      </c>
      <c r="Z32" s="548">
        <f t="shared" si="4"/>
        <v>72.17741935483872</v>
      </c>
    </row>
    <row r="33" spans="1:26" ht="12.75" customHeight="1">
      <c r="A33" s="1028" t="s">
        <v>445</v>
      </c>
      <c r="B33" s="1028"/>
      <c r="C33" s="1028"/>
      <c r="D33" s="1028"/>
      <c r="E33" s="1028"/>
      <c r="F33" s="1028"/>
      <c r="G33" s="1028"/>
      <c r="H33" s="1028"/>
      <c r="I33" s="1028"/>
      <c r="J33" s="1028"/>
      <c r="K33" s="1028"/>
      <c r="L33" s="1028"/>
      <c r="M33" s="1028"/>
      <c r="N33" s="1028"/>
      <c r="O33" s="1028"/>
      <c r="P33" s="1028"/>
      <c r="Q33" s="1028"/>
      <c r="R33" s="1028"/>
      <c r="S33" s="1028"/>
      <c r="T33" s="1028"/>
      <c r="U33" s="1028"/>
      <c r="V33" s="1028"/>
      <c r="W33" s="1028"/>
      <c r="X33" s="1028"/>
      <c r="Y33" s="1028"/>
      <c r="Z33" s="1028"/>
    </row>
    <row r="34" spans="1:26" ht="11.25" customHeight="1">
      <c r="A34" s="718" t="s">
        <v>430</v>
      </c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</row>
    <row r="35" ht="13.5">
      <c r="B35" s="984"/>
    </row>
    <row r="36" ht="13.5">
      <c r="B36" s="984"/>
    </row>
  </sheetData>
  <sheetProtection/>
  <mergeCells count="16">
    <mergeCell ref="U3:W3"/>
    <mergeCell ref="X3:Z3"/>
    <mergeCell ref="A34:Z34"/>
    <mergeCell ref="A1:Z1"/>
    <mergeCell ref="A33:Z33"/>
    <mergeCell ref="Y2:Z2"/>
    <mergeCell ref="I3:K3"/>
    <mergeCell ref="L3:N3"/>
    <mergeCell ref="O3:Q3"/>
    <mergeCell ref="R3:T3"/>
    <mergeCell ref="B35:B36"/>
    <mergeCell ref="A32:B32"/>
    <mergeCell ref="C3:E3"/>
    <mergeCell ref="F3:H3"/>
    <mergeCell ref="B3:B4"/>
    <mergeCell ref="A3:A4"/>
  </mergeCells>
  <printOptions horizontalCentered="1" verticalCentered="1"/>
  <pageMargins left="0" right="0" top="0" bottom="0" header="0" footer="0"/>
  <pageSetup horizontalDpi="600" verticalDpi="600" orientation="landscape" scale="9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"/>
  <sheetViews>
    <sheetView zoomScalePageLayoutView="0" workbookViewId="0" topLeftCell="A8">
      <selection activeCell="Q8" sqref="Q8:S9"/>
    </sheetView>
  </sheetViews>
  <sheetFormatPr defaultColWidth="9.140625" defaultRowHeight="12.75"/>
  <cols>
    <col min="1" max="1" width="2.7109375" style="23" customWidth="1"/>
    <col min="2" max="2" width="22.140625" style="592" customWidth="1"/>
    <col min="3" max="3" width="8.57421875" style="23" customWidth="1"/>
    <col min="4" max="4" width="8.8515625" style="23" customWidth="1"/>
    <col min="5" max="5" width="11.140625" style="23" customWidth="1"/>
    <col min="6" max="6" width="10.7109375" style="23" customWidth="1"/>
    <col min="7" max="7" width="9.8515625" style="23" customWidth="1"/>
    <col min="8" max="8" width="10.00390625" style="23" customWidth="1"/>
    <col min="9" max="9" width="9.421875" style="23" customWidth="1"/>
    <col min="10" max="11" width="4.00390625" style="23" bestFit="1" customWidth="1"/>
    <col min="12" max="16384" width="9.140625" style="23" customWidth="1"/>
  </cols>
  <sheetData>
    <row r="1" spans="1:11" ht="19.5" customHeight="1">
      <c r="A1" s="1029" t="s">
        <v>602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</row>
    <row r="2" spans="1:11" ht="16.5" customHeight="1" thickBot="1">
      <c r="A2" s="159"/>
      <c r="B2" s="585"/>
      <c r="C2" s="199"/>
      <c r="D2" s="199"/>
      <c r="E2" s="199"/>
      <c r="F2" s="199"/>
      <c r="G2" s="199"/>
      <c r="H2" s="200"/>
      <c r="I2" s="200"/>
      <c r="J2" s="1013" t="s">
        <v>447</v>
      </c>
      <c r="K2" s="1013"/>
    </row>
    <row r="3" spans="1:11" ht="15.75" customHeight="1">
      <c r="A3" s="683" t="s">
        <v>56</v>
      </c>
      <c r="B3" s="1035" t="s">
        <v>50</v>
      </c>
      <c r="C3" s="1031" t="s">
        <v>237</v>
      </c>
      <c r="D3" s="1032"/>
      <c r="E3" s="1032"/>
      <c r="F3" s="1032"/>
      <c r="G3" s="1032"/>
      <c r="H3" s="1033"/>
      <c r="I3" s="1033"/>
      <c r="J3" s="1033"/>
      <c r="K3" s="1034"/>
    </row>
    <row r="4" spans="1:11" ht="50.25" customHeight="1" thickBot="1">
      <c r="A4" s="684"/>
      <c r="B4" s="1036"/>
      <c r="C4" s="388" t="s">
        <v>442</v>
      </c>
      <c r="D4" s="388" t="s">
        <v>443</v>
      </c>
      <c r="E4" s="388" t="s">
        <v>238</v>
      </c>
      <c r="F4" s="388" t="s">
        <v>239</v>
      </c>
      <c r="G4" s="388" t="s">
        <v>240</v>
      </c>
      <c r="H4" s="389" t="s">
        <v>241</v>
      </c>
      <c r="I4" s="389" t="s">
        <v>242</v>
      </c>
      <c r="J4" s="390" t="s">
        <v>243</v>
      </c>
      <c r="K4" s="391" t="s">
        <v>173</v>
      </c>
    </row>
    <row r="5" spans="1:11" ht="12" customHeight="1" thickBot="1" thickTop="1">
      <c r="A5" s="7">
        <v>0</v>
      </c>
      <c r="B5" s="586">
        <v>1</v>
      </c>
      <c r="C5" s="82">
        <v>2</v>
      </c>
      <c r="D5" s="82">
        <v>3</v>
      </c>
      <c r="E5" s="82">
        <v>4</v>
      </c>
      <c r="F5" s="82">
        <v>5</v>
      </c>
      <c r="G5" s="82">
        <v>6</v>
      </c>
      <c r="H5" s="201">
        <v>7</v>
      </c>
      <c r="I5" s="201">
        <v>8</v>
      </c>
      <c r="J5" s="201">
        <v>9</v>
      </c>
      <c r="K5" s="202">
        <v>10</v>
      </c>
    </row>
    <row r="6" spans="1:11" ht="21.75" customHeight="1" thickTop="1">
      <c r="A6" s="8">
        <v>1</v>
      </c>
      <c r="B6" s="587" t="s">
        <v>554</v>
      </c>
      <c r="C6" s="162">
        <v>0</v>
      </c>
      <c r="D6" s="161">
        <v>0</v>
      </c>
      <c r="E6" s="160">
        <v>0</v>
      </c>
      <c r="F6" s="160">
        <v>0</v>
      </c>
      <c r="G6" s="160">
        <v>0</v>
      </c>
      <c r="H6" s="203">
        <v>0</v>
      </c>
      <c r="I6" s="203">
        <v>0</v>
      </c>
      <c r="J6" s="203">
        <v>0</v>
      </c>
      <c r="K6" s="205">
        <f aca="true" t="shared" si="0" ref="K6:K26">SUM(C6:J6)</f>
        <v>0</v>
      </c>
    </row>
    <row r="7" spans="1:11" ht="22.5" customHeight="1">
      <c r="A7" s="9">
        <v>2</v>
      </c>
      <c r="B7" s="588" t="s">
        <v>555</v>
      </c>
      <c r="C7" s="161">
        <v>0</v>
      </c>
      <c r="D7" s="161">
        <v>0</v>
      </c>
      <c r="E7" s="160">
        <v>0</v>
      </c>
      <c r="F7" s="160">
        <v>0</v>
      </c>
      <c r="G7" s="160">
        <v>0</v>
      </c>
      <c r="H7" s="204">
        <v>0</v>
      </c>
      <c r="I7" s="204">
        <v>0</v>
      </c>
      <c r="J7" s="204">
        <v>0</v>
      </c>
      <c r="K7" s="205">
        <f t="shared" si="0"/>
        <v>0</v>
      </c>
    </row>
    <row r="8" spans="1:11" ht="21.75" customHeight="1">
      <c r="A8" s="9">
        <v>3</v>
      </c>
      <c r="B8" s="589" t="s">
        <v>526</v>
      </c>
      <c r="C8" s="161">
        <v>0</v>
      </c>
      <c r="D8" s="161">
        <v>0</v>
      </c>
      <c r="E8" s="161">
        <v>0</v>
      </c>
      <c r="F8" s="160">
        <v>0</v>
      </c>
      <c r="G8" s="160">
        <v>0</v>
      </c>
      <c r="H8" s="204">
        <v>0</v>
      </c>
      <c r="I8" s="204">
        <v>0</v>
      </c>
      <c r="J8" s="204">
        <v>0</v>
      </c>
      <c r="K8" s="205">
        <f>SUM(C8:J8)</f>
        <v>0</v>
      </c>
    </row>
    <row r="9" spans="1:11" ht="21.75" customHeight="1">
      <c r="A9" s="9">
        <v>4</v>
      </c>
      <c r="B9" s="589" t="s">
        <v>527</v>
      </c>
      <c r="C9" s="160">
        <v>0</v>
      </c>
      <c r="D9" s="160">
        <v>0</v>
      </c>
      <c r="E9" s="160">
        <v>0</v>
      </c>
      <c r="F9" s="160">
        <v>0</v>
      </c>
      <c r="G9" s="160">
        <v>0</v>
      </c>
      <c r="H9" s="204">
        <v>0</v>
      </c>
      <c r="I9" s="204">
        <v>0</v>
      </c>
      <c r="J9" s="204">
        <v>0</v>
      </c>
      <c r="K9" s="205">
        <f t="shared" si="0"/>
        <v>0</v>
      </c>
    </row>
    <row r="10" spans="1:11" ht="21.75" customHeight="1">
      <c r="A10" s="9">
        <v>5</v>
      </c>
      <c r="B10" s="588" t="s">
        <v>528</v>
      </c>
      <c r="C10" s="161">
        <v>0</v>
      </c>
      <c r="D10" s="161">
        <v>0</v>
      </c>
      <c r="E10" s="160">
        <v>0</v>
      </c>
      <c r="F10" s="160">
        <v>0</v>
      </c>
      <c r="G10" s="160">
        <v>0</v>
      </c>
      <c r="H10" s="204">
        <v>0</v>
      </c>
      <c r="I10" s="204">
        <v>0</v>
      </c>
      <c r="J10" s="204">
        <v>0</v>
      </c>
      <c r="K10" s="205">
        <f t="shared" si="0"/>
        <v>0</v>
      </c>
    </row>
    <row r="11" spans="1:11" ht="22.5" customHeight="1">
      <c r="A11" s="9">
        <v>6</v>
      </c>
      <c r="B11" s="588" t="s">
        <v>275</v>
      </c>
      <c r="C11" s="161">
        <v>0</v>
      </c>
      <c r="D11" s="161">
        <v>0</v>
      </c>
      <c r="E11" s="160">
        <v>0</v>
      </c>
      <c r="F11" s="160">
        <v>0</v>
      </c>
      <c r="G11" s="160">
        <v>0</v>
      </c>
      <c r="H11" s="204">
        <v>0</v>
      </c>
      <c r="I11" s="204">
        <v>0</v>
      </c>
      <c r="J11" s="204">
        <v>0</v>
      </c>
      <c r="K11" s="205">
        <f t="shared" si="0"/>
        <v>0</v>
      </c>
    </row>
    <row r="12" spans="1:11" ht="21.75" customHeight="1">
      <c r="A12" s="9">
        <v>7</v>
      </c>
      <c r="B12" s="589" t="s">
        <v>529</v>
      </c>
      <c r="C12" s="161">
        <v>0</v>
      </c>
      <c r="D12" s="161">
        <v>0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205">
        <f t="shared" si="0"/>
        <v>0</v>
      </c>
    </row>
    <row r="13" spans="1:11" ht="22.5" customHeight="1">
      <c r="A13" s="9">
        <v>8</v>
      </c>
      <c r="B13" s="588" t="s">
        <v>530</v>
      </c>
      <c r="C13" s="161">
        <v>0</v>
      </c>
      <c r="D13" s="161">
        <v>1</v>
      </c>
      <c r="E13" s="160">
        <v>1</v>
      </c>
      <c r="F13" s="160">
        <v>0</v>
      </c>
      <c r="G13" s="160">
        <v>0</v>
      </c>
      <c r="H13" s="204">
        <v>3</v>
      </c>
      <c r="I13" s="204">
        <v>0</v>
      </c>
      <c r="J13" s="204">
        <v>0</v>
      </c>
      <c r="K13" s="205">
        <f t="shared" si="0"/>
        <v>5</v>
      </c>
    </row>
    <row r="14" spans="1:11" ht="38.25" customHeight="1">
      <c r="A14" s="9">
        <v>9</v>
      </c>
      <c r="B14" s="588" t="s">
        <v>274</v>
      </c>
      <c r="C14" s="161">
        <v>0</v>
      </c>
      <c r="D14" s="161">
        <v>0</v>
      </c>
      <c r="E14" s="160">
        <v>0</v>
      </c>
      <c r="F14" s="160">
        <v>0</v>
      </c>
      <c r="G14" s="160">
        <v>0</v>
      </c>
      <c r="H14" s="204">
        <v>0</v>
      </c>
      <c r="I14" s="204">
        <v>0</v>
      </c>
      <c r="J14" s="204">
        <v>0</v>
      </c>
      <c r="K14" s="205">
        <f t="shared" si="0"/>
        <v>0</v>
      </c>
    </row>
    <row r="15" spans="1:11" ht="33.75" customHeight="1">
      <c r="A15" s="9">
        <v>10</v>
      </c>
      <c r="B15" s="588" t="s">
        <v>273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205">
        <f t="shared" si="0"/>
        <v>0</v>
      </c>
    </row>
    <row r="16" spans="1:11" ht="27.75" customHeight="1">
      <c r="A16" s="9">
        <v>11</v>
      </c>
      <c r="B16" s="588" t="s">
        <v>556</v>
      </c>
      <c r="C16" s="161">
        <v>0</v>
      </c>
      <c r="D16" s="161">
        <v>4</v>
      </c>
      <c r="E16" s="160">
        <v>0</v>
      </c>
      <c r="F16" s="160">
        <v>2</v>
      </c>
      <c r="G16" s="160">
        <v>1</v>
      </c>
      <c r="H16" s="204">
        <v>0</v>
      </c>
      <c r="I16" s="204">
        <v>0</v>
      </c>
      <c r="J16" s="204">
        <v>0</v>
      </c>
      <c r="K16" s="205">
        <f t="shared" si="0"/>
        <v>7</v>
      </c>
    </row>
    <row r="17" spans="1:11" ht="22.5" customHeight="1">
      <c r="A17" s="9">
        <v>12</v>
      </c>
      <c r="B17" s="588" t="s">
        <v>531</v>
      </c>
      <c r="C17" s="161">
        <v>0</v>
      </c>
      <c r="D17" s="161">
        <v>0</v>
      </c>
      <c r="E17" s="160">
        <v>0</v>
      </c>
      <c r="F17" s="160">
        <v>0</v>
      </c>
      <c r="G17" s="160">
        <v>0</v>
      </c>
      <c r="H17" s="204">
        <v>0</v>
      </c>
      <c r="I17" s="204">
        <v>0</v>
      </c>
      <c r="J17" s="204">
        <v>0</v>
      </c>
      <c r="K17" s="205">
        <f t="shared" si="0"/>
        <v>0</v>
      </c>
    </row>
    <row r="18" spans="1:11" ht="22.5" customHeight="1">
      <c r="A18" s="9">
        <v>13</v>
      </c>
      <c r="B18" s="588" t="s">
        <v>532</v>
      </c>
      <c r="C18" s="172">
        <v>0</v>
      </c>
      <c r="D18" s="172">
        <v>0</v>
      </c>
      <c r="E18" s="171">
        <v>0</v>
      </c>
      <c r="F18" s="160">
        <v>0</v>
      </c>
      <c r="G18" s="160">
        <v>0</v>
      </c>
      <c r="H18" s="204">
        <v>0</v>
      </c>
      <c r="I18" s="204">
        <v>0</v>
      </c>
      <c r="J18" s="204">
        <v>0</v>
      </c>
      <c r="K18" s="205">
        <f t="shared" si="0"/>
        <v>0</v>
      </c>
    </row>
    <row r="19" spans="1:11" ht="36" customHeight="1">
      <c r="A19" s="10">
        <v>14</v>
      </c>
      <c r="B19" s="587" t="s">
        <v>272</v>
      </c>
      <c r="C19" s="161">
        <v>0</v>
      </c>
      <c r="D19" s="161">
        <v>0</v>
      </c>
      <c r="E19" s="161">
        <v>0</v>
      </c>
      <c r="F19" s="160">
        <v>0</v>
      </c>
      <c r="G19" s="160">
        <v>0</v>
      </c>
      <c r="H19" s="204">
        <v>0</v>
      </c>
      <c r="I19" s="204">
        <v>0</v>
      </c>
      <c r="J19" s="204">
        <v>0</v>
      </c>
      <c r="K19" s="205">
        <f t="shared" si="0"/>
        <v>0</v>
      </c>
    </row>
    <row r="20" spans="1:11" ht="38.25" customHeight="1">
      <c r="A20" s="10">
        <v>15</v>
      </c>
      <c r="B20" s="590" t="s">
        <v>510</v>
      </c>
      <c r="C20" s="161">
        <v>0</v>
      </c>
      <c r="D20" s="161">
        <v>0</v>
      </c>
      <c r="E20" s="161">
        <v>0</v>
      </c>
      <c r="F20" s="160">
        <v>0</v>
      </c>
      <c r="G20" s="160">
        <v>0</v>
      </c>
      <c r="H20" s="204">
        <v>0</v>
      </c>
      <c r="I20" s="204">
        <v>0</v>
      </c>
      <c r="J20" s="204">
        <v>0</v>
      </c>
      <c r="K20" s="205">
        <f t="shared" si="0"/>
        <v>0</v>
      </c>
    </row>
    <row r="21" spans="1:11" ht="22.5" customHeight="1">
      <c r="A21" s="9">
        <v>16</v>
      </c>
      <c r="B21" s="588" t="s">
        <v>276</v>
      </c>
      <c r="C21" s="161">
        <v>0</v>
      </c>
      <c r="D21" s="161">
        <v>0</v>
      </c>
      <c r="E21" s="161">
        <v>0</v>
      </c>
      <c r="F21" s="160">
        <v>0</v>
      </c>
      <c r="G21" s="160">
        <v>0</v>
      </c>
      <c r="H21" s="204">
        <v>0</v>
      </c>
      <c r="I21" s="204">
        <v>0</v>
      </c>
      <c r="J21" s="204">
        <v>0</v>
      </c>
      <c r="K21" s="205">
        <f t="shared" si="0"/>
        <v>0</v>
      </c>
    </row>
    <row r="22" spans="1:11" ht="22.5" customHeight="1">
      <c r="A22" s="9">
        <v>17</v>
      </c>
      <c r="B22" s="588" t="s">
        <v>534</v>
      </c>
      <c r="C22" s="161">
        <v>0</v>
      </c>
      <c r="D22" s="161">
        <v>1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205">
        <f t="shared" si="0"/>
        <v>1</v>
      </c>
    </row>
    <row r="23" spans="1:11" ht="22.5" customHeight="1">
      <c r="A23" s="9">
        <v>18</v>
      </c>
      <c r="B23" s="588" t="s">
        <v>277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204">
        <v>0</v>
      </c>
      <c r="I23" s="204">
        <v>0</v>
      </c>
      <c r="J23" s="204">
        <v>0</v>
      </c>
      <c r="K23" s="205">
        <f t="shared" si="0"/>
        <v>0</v>
      </c>
    </row>
    <row r="24" spans="1:11" ht="22.5" customHeight="1">
      <c r="A24" s="9">
        <v>19</v>
      </c>
      <c r="B24" s="588" t="s">
        <v>278</v>
      </c>
      <c r="C24" s="161">
        <v>0</v>
      </c>
      <c r="D24" s="161">
        <v>0</v>
      </c>
      <c r="E24" s="161">
        <v>0</v>
      </c>
      <c r="F24" s="160">
        <v>0</v>
      </c>
      <c r="G24" s="160">
        <v>0</v>
      </c>
      <c r="H24" s="204">
        <v>0</v>
      </c>
      <c r="I24" s="204">
        <v>0</v>
      </c>
      <c r="J24" s="204">
        <v>0</v>
      </c>
      <c r="K24" s="205">
        <f t="shared" si="0"/>
        <v>0</v>
      </c>
    </row>
    <row r="25" spans="1:11" ht="22.5" customHeight="1">
      <c r="A25" s="9">
        <v>20</v>
      </c>
      <c r="B25" s="588" t="s">
        <v>535</v>
      </c>
      <c r="C25" s="161">
        <v>0</v>
      </c>
      <c r="D25" s="161">
        <v>0</v>
      </c>
      <c r="E25" s="161">
        <v>0</v>
      </c>
      <c r="F25" s="161">
        <v>0</v>
      </c>
      <c r="G25" s="161">
        <v>1</v>
      </c>
      <c r="H25" s="161">
        <v>0</v>
      </c>
      <c r="I25" s="161">
        <v>0</v>
      </c>
      <c r="J25" s="161">
        <v>0</v>
      </c>
      <c r="K25" s="205">
        <f t="shared" si="0"/>
        <v>1</v>
      </c>
    </row>
    <row r="26" spans="1:11" ht="39" customHeight="1">
      <c r="A26" s="9">
        <v>21</v>
      </c>
      <c r="B26" s="588" t="s">
        <v>550</v>
      </c>
      <c r="C26" s="161">
        <v>1</v>
      </c>
      <c r="D26" s="161">
        <v>0</v>
      </c>
      <c r="E26" s="161">
        <v>0</v>
      </c>
      <c r="F26" s="160">
        <v>0</v>
      </c>
      <c r="G26" s="160">
        <v>0</v>
      </c>
      <c r="H26" s="204">
        <v>0</v>
      </c>
      <c r="I26" s="204">
        <v>0</v>
      </c>
      <c r="J26" s="204">
        <v>0</v>
      </c>
      <c r="K26" s="205">
        <f t="shared" si="0"/>
        <v>1</v>
      </c>
    </row>
    <row r="27" spans="1:11" ht="35.25" customHeight="1">
      <c r="A27" s="9">
        <v>22</v>
      </c>
      <c r="B27" s="588" t="s">
        <v>546</v>
      </c>
      <c r="C27" s="161">
        <v>0</v>
      </c>
      <c r="D27" s="161">
        <v>0</v>
      </c>
      <c r="E27" s="161">
        <v>0</v>
      </c>
      <c r="F27" s="160">
        <v>0</v>
      </c>
      <c r="G27" s="160">
        <v>0</v>
      </c>
      <c r="H27" s="204">
        <v>0</v>
      </c>
      <c r="I27" s="204">
        <v>0</v>
      </c>
      <c r="J27" s="204">
        <v>0</v>
      </c>
      <c r="K27" s="205">
        <f>SUM(C27:J27)</f>
        <v>0</v>
      </c>
    </row>
    <row r="28" spans="1:11" ht="36.75" customHeight="1">
      <c r="A28" s="9">
        <v>23</v>
      </c>
      <c r="B28" s="588" t="s">
        <v>279</v>
      </c>
      <c r="C28" s="161">
        <v>0</v>
      </c>
      <c r="D28" s="161">
        <v>0</v>
      </c>
      <c r="E28" s="161">
        <v>0</v>
      </c>
      <c r="F28" s="160">
        <v>0</v>
      </c>
      <c r="G28" s="160">
        <v>0</v>
      </c>
      <c r="H28" s="204">
        <v>0</v>
      </c>
      <c r="I28" s="204">
        <v>0</v>
      </c>
      <c r="J28" s="204">
        <v>0</v>
      </c>
      <c r="K28" s="205">
        <f>SUM(C28:J28)</f>
        <v>0</v>
      </c>
    </row>
    <row r="29" spans="1:11" ht="22.5" customHeight="1">
      <c r="A29" s="9">
        <v>24</v>
      </c>
      <c r="B29" s="588" t="s">
        <v>280</v>
      </c>
      <c r="C29" s="161">
        <v>0</v>
      </c>
      <c r="D29" s="161">
        <v>0</v>
      </c>
      <c r="E29" s="161">
        <v>0</v>
      </c>
      <c r="F29" s="160">
        <v>0</v>
      </c>
      <c r="G29" s="160">
        <v>0</v>
      </c>
      <c r="H29" s="204">
        <v>0</v>
      </c>
      <c r="I29" s="204">
        <v>0</v>
      </c>
      <c r="J29" s="204">
        <v>0</v>
      </c>
      <c r="K29" s="205">
        <f>SUM(C29:J29)</f>
        <v>0</v>
      </c>
    </row>
    <row r="30" spans="1:11" ht="22.5" customHeight="1">
      <c r="A30" s="9">
        <v>25</v>
      </c>
      <c r="B30" s="588" t="s">
        <v>281</v>
      </c>
      <c r="C30" s="161">
        <v>0</v>
      </c>
      <c r="D30" s="161">
        <v>0</v>
      </c>
      <c r="E30" s="161">
        <v>0</v>
      </c>
      <c r="F30" s="160">
        <v>0</v>
      </c>
      <c r="G30" s="160">
        <v>0</v>
      </c>
      <c r="H30" s="204">
        <v>0</v>
      </c>
      <c r="I30" s="204">
        <v>0</v>
      </c>
      <c r="J30" s="204">
        <v>0</v>
      </c>
      <c r="K30" s="205">
        <f>SUM(C30:J30)</f>
        <v>0</v>
      </c>
    </row>
    <row r="31" spans="1:11" ht="37.5" customHeight="1" thickBot="1">
      <c r="A31" s="32">
        <v>26</v>
      </c>
      <c r="B31" s="591" t="s">
        <v>492</v>
      </c>
      <c r="C31" s="161">
        <v>0</v>
      </c>
      <c r="D31" s="161">
        <v>1</v>
      </c>
      <c r="E31" s="161">
        <v>0</v>
      </c>
      <c r="F31" s="160">
        <v>0</v>
      </c>
      <c r="G31" s="160">
        <v>0</v>
      </c>
      <c r="H31" s="204">
        <v>0</v>
      </c>
      <c r="I31" s="204">
        <v>0</v>
      </c>
      <c r="J31" s="204">
        <v>0</v>
      </c>
      <c r="K31" s="205">
        <f>SUM(C31:J31)</f>
        <v>1</v>
      </c>
    </row>
    <row r="32" spans="1:11" ht="21.75" customHeight="1" thickBot="1" thickTop="1">
      <c r="A32" s="693" t="s">
        <v>525</v>
      </c>
      <c r="B32" s="1030"/>
      <c r="C32" s="140">
        <f aca="true" t="shared" si="1" ref="C32:K32">SUM(C6:C31)</f>
        <v>1</v>
      </c>
      <c r="D32" s="140">
        <f t="shared" si="1"/>
        <v>7</v>
      </c>
      <c r="E32" s="140">
        <f t="shared" si="1"/>
        <v>1</v>
      </c>
      <c r="F32" s="140">
        <f t="shared" si="1"/>
        <v>2</v>
      </c>
      <c r="G32" s="140">
        <f t="shared" si="1"/>
        <v>2</v>
      </c>
      <c r="H32" s="140">
        <f t="shared" si="1"/>
        <v>3</v>
      </c>
      <c r="I32" s="140">
        <f t="shared" si="1"/>
        <v>0</v>
      </c>
      <c r="J32" s="140">
        <f t="shared" si="1"/>
        <v>0</v>
      </c>
      <c r="K32" s="206">
        <f t="shared" si="1"/>
        <v>16</v>
      </c>
    </row>
    <row r="33" spans="1:11" ht="13.5">
      <c r="A33" s="718" t="s">
        <v>456</v>
      </c>
      <c r="B33" s="718"/>
      <c r="C33" s="718"/>
      <c r="D33" s="718"/>
      <c r="E33" s="718"/>
      <c r="F33" s="718"/>
      <c r="G33" s="718"/>
      <c r="H33" s="718"/>
      <c r="I33" s="718"/>
      <c r="J33" s="718"/>
      <c r="K33" s="718"/>
    </row>
  </sheetData>
  <sheetProtection/>
  <mergeCells count="7">
    <mergeCell ref="A33:K33"/>
    <mergeCell ref="J2:K2"/>
    <mergeCell ref="A1:K1"/>
    <mergeCell ref="A32:B32"/>
    <mergeCell ref="C3:K3"/>
    <mergeCell ref="A3:A4"/>
    <mergeCell ref="B3:B4"/>
  </mergeCells>
  <printOptions/>
  <pageMargins left="0.5511811023622047" right="0.15748031496062992" top="0.1968503937007874" bottom="0" header="0.2362204724409449" footer="0.03937007874015748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zoomScalePageLayoutView="0" workbookViewId="0" topLeftCell="A21">
      <selection activeCell="J16" sqref="J16"/>
    </sheetView>
  </sheetViews>
  <sheetFormatPr defaultColWidth="9.140625" defaultRowHeight="12.75"/>
  <cols>
    <col min="1" max="1" width="3.7109375" style="71" customWidth="1"/>
    <col min="2" max="2" width="28.421875" style="71" customWidth="1"/>
    <col min="3" max="3" width="10.28125" style="71" customWidth="1"/>
    <col min="4" max="4" width="14.28125" style="71" customWidth="1"/>
    <col min="5" max="5" width="11.8515625" style="71" customWidth="1"/>
    <col min="6" max="6" width="13.421875" style="71" customWidth="1"/>
    <col min="7" max="7" width="11.140625" style="71" customWidth="1"/>
    <col min="8" max="8" width="9.00390625" style="71" customWidth="1"/>
    <col min="9" max="16384" width="9.140625" style="71" customWidth="1"/>
  </cols>
  <sheetData>
    <row r="1" spans="1:7" ht="32.25" customHeight="1">
      <c r="A1" s="689" t="s">
        <v>570</v>
      </c>
      <c r="B1" s="689"/>
      <c r="C1" s="689"/>
      <c r="D1" s="689"/>
      <c r="E1" s="689"/>
      <c r="F1" s="689"/>
      <c r="G1" s="689"/>
    </row>
    <row r="2" spans="2:7" ht="12" customHeight="1" thickBot="1">
      <c r="B2" s="73"/>
      <c r="C2" s="74"/>
      <c r="D2" s="74"/>
      <c r="E2" s="74"/>
      <c r="F2" s="74"/>
      <c r="G2" s="122" t="s">
        <v>76</v>
      </c>
    </row>
    <row r="3" spans="1:7" ht="9.75">
      <c r="A3" s="663" t="s">
        <v>56</v>
      </c>
      <c r="B3" s="665" t="s">
        <v>50</v>
      </c>
      <c r="C3" s="667" t="s">
        <v>533</v>
      </c>
      <c r="D3" s="667" t="s">
        <v>181</v>
      </c>
      <c r="E3" s="667" t="s">
        <v>182</v>
      </c>
      <c r="F3" s="667" t="s">
        <v>183</v>
      </c>
      <c r="G3" s="672" t="s">
        <v>184</v>
      </c>
    </row>
    <row r="4" spans="1:7" ht="54" customHeight="1" thickBot="1">
      <c r="A4" s="664"/>
      <c r="B4" s="666"/>
      <c r="C4" s="668"/>
      <c r="D4" s="668"/>
      <c r="E4" s="668"/>
      <c r="F4" s="668"/>
      <c r="G4" s="673"/>
    </row>
    <row r="5" spans="1:7" ht="10.5" customHeight="1" thickBot="1" thickTop="1">
      <c r="A5" s="7">
        <v>0</v>
      </c>
      <c r="B5" s="63">
        <v>1</v>
      </c>
      <c r="C5" s="82">
        <v>2</v>
      </c>
      <c r="D5" s="82">
        <v>3</v>
      </c>
      <c r="E5" s="82">
        <v>4</v>
      </c>
      <c r="F5" s="82">
        <v>5</v>
      </c>
      <c r="G5" s="83">
        <v>6</v>
      </c>
    </row>
    <row r="6" spans="1:7" ht="21.75" customHeight="1" thickTop="1">
      <c r="A6" s="8">
        <v>1</v>
      </c>
      <c r="B6" s="412" t="s">
        <v>554</v>
      </c>
      <c r="C6" s="320">
        <f>леталитет!C7</f>
        <v>93350</v>
      </c>
      <c r="D6" s="220">
        <v>22726</v>
      </c>
      <c r="E6" s="219">
        <v>987</v>
      </c>
      <c r="F6" s="85">
        <f>D6/C6*100</f>
        <v>24.344938403856453</v>
      </c>
      <c r="G6" s="225">
        <f>E6/C6*100</f>
        <v>1.0573111944295661</v>
      </c>
    </row>
    <row r="7" spans="1:7" ht="21.75" customHeight="1">
      <c r="A7" s="9">
        <v>2</v>
      </c>
      <c r="B7" s="410" t="s">
        <v>501</v>
      </c>
      <c r="C7" s="219">
        <f>леталитет!C8</f>
        <v>14188</v>
      </c>
      <c r="D7" s="220">
        <v>1573</v>
      </c>
      <c r="E7" s="219">
        <v>171</v>
      </c>
      <c r="F7" s="85">
        <f>D7/C7*100</f>
        <v>11.08683394417818</v>
      </c>
      <c r="G7" s="225">
        <f>E7/C7*100</f>
        <v>1.2052438680575133</v>
      </c>
    </row>
    <row r="8" spans="1:7" ht="21.75" customHeight="1">
      <c r="A8" s="9">
        <v>3</v>
      </c>
      <c r="B8" s="411" t="s">
        <v>526</v>
      </c>
      <c r="C8" s="219">
        <f>леталитет!C9</f>
        <v>25930</v>
      </c>
      <c r="D8" s="220">
        <v>0</v>
      </c>
      <c r="E8" s="219">
        <v>0</v>
      </c>
      <c r="F8" s="85">
        <f aca="true" t="shared" si="0" ref="F8:F32">D8/C8*100</f>
        <v>0</v>
      </c>
      <c r="G8" s="225">
        <f aca="true" t="shared" si="1" ref="G8:G32">E8/C8*100</f>
        <v>0</v>
      </c>
    </row>
    <row r="9" spans="1:7" ht="21.75" customHeight="1">
      <c r="A9" s="9">
        <v>4</v>
      </c>
      <c r="B9" s="411" t="s">
        <v>527</v>
      </c>
      <c r="C9" s="219">
        <f>леталитет!C10</f>
        <v>19159</v>
      </c>
      <c r="D9" s="219">
        <v>3500</v>
      </c>
      <c r="E9" s="219">
        <v>100</v>
      </c>
      <c r="F9" s="85">
        <f t="shared" si="0"/>
        <v>18.26817683595177</v>
      </c>
      <c r="G9" s="225">
        <f t="shared" si="1"/>
        <v>0.521947909598622</v>
      </c>
    </row>
    <row r="10" spans="1:7" ht="21.75" customHeight="1">
      <c r="A10" s="9">
        <v>5</v>
      </c>
      <c r="B10" s="410" t="s">
        <v>528</v>
      </c>
      <c r="C10" s="219">
        <f>леталитет!C11</f>
        <v>16395</v>
      </c>
      <c r="D10" s="220">
        <v>1296</v>
      </c>
      <c r="E10" s="219">
        <v>10</v>
      </c>
      <c r="F10" s="85">
        <f t="shared" si="0"/>
        <v>7.904849039341262</v>
      </c>
      <c r="G10" s="225">
        <f t="shared" si="1"/>
        <v>0.060994205550472705</v>
      </c>
    </row>
    <row r="11" spans="1:7" ht="24.75" customHeight="1">
      <c r="A11" s="9">
        <v>6</v>
      </c>
      <c r="B11" s="410" t="s">
        <v>539</v>
      </c>
      <c r="C11" s="219">
        <f>леталитет!C12</f>
        <v>8953</v>
      </c>
      <c r="D11" s="220">
        <v>8953</v>
      </c>
      <c r="E11" s="219">
        <v>0</v>
      </c>
      <c r="F11" s="85">
        <f t="shared" si="0"/>
        <v>100</v>
      </c>
      <c r="G11" s="225">
        <f t="shared" si="1"/>
        <v>0</v>
      </c>
    </row>
    <row r="12" spans="1:7" ht="21.75" customHeight="1">
      <c r="A12" s="9">
        <v>7</v>
      </c>
      <c r="B12" s="411" t="s">
        <v>499</v>
      </c>
      <c r="C12" s="219">
        <f>леталитет!C13</f>
        <v>14775</v>
      </c>
      <c r="D12" s="220">
        <v>11489</v>
      </c>
      <c r="E12" s="219">
        <v>6319</v>
      </c>
      <c r="F12" s="85">
        <f t="shared" si="0"/>
        <v>77.75972927241963</v>
      </c>
      <c r="G12" s="225">
        <f t="shared" si="1"/>
        <v>42.76818950930626</v>
      </c>
    </row>
    <row r="13" spans="1:7" ht="21.75" customHeight="1">
      <c r="A13" s="9">
        <v>8</v>
      </c>
      <c r="B13" s="410" t="s">
        <v>530</v>
      </c>
      <c r="C13" s="219">
        <f>леталитет!C14</f>
        <v>11810</v>
      </c>
      <c r="D13" s="220">
        <v>0</v>
      </c>
      <c r="E13" s="219">
        <v>0</v>
      </c>
      <c r="F13" s="85">
        <f t="shared" si="0"/>
        <v>0</v>
      </c>
      <c r="G13" s="225">
        <f t="shared" si="1"/>
        <v>0</v>
      </c>
    </row>
    <row r="14" spans="1:7" ht="24.75" customHeight="1">
      <c r="A14" s="9">
        <v>9</v>
      </c>
      <c r="B14" s="410" t="s">
        <v>548</v>
      </c>
      <c r="C14" s="219">
        <f>леталитет!C15</f>
        <v>18704</v>
      </c>
      <c r="D14" s="220">
        <v>0</v>
      </c>
      <c r="E14" s="219">
        <v>0</v>
      </c>
      <c r="F14" s="85">
        <f t="shared" si="0"/>
        <v>0</v>
      </c>
      <c r="G14" s="225">
        <f t="shared" si="1"/>
        <v>0</v>
      </c>
    </row>
    <row r="15" spans="1:7" ht="24.75" customHeight="1">
      <c r="A15" s="9">
        <v>10</v>
      </c>
      <c r="B15" s="410" t="s">
        <v>549</v>
      </c>
      <c r="C15" s="219">
        <f>леталитет!C16</f>
        <v>691</v>
      </c>
      <c r="D15" s="220">
        <v>0</v>
      </c>
      <c r="E15" s="219">
        <v>0</v>
      </c>
      <c r="F15" s="85">
        <f t="shared" si="0"/>
        <v>0</v>
      </c>
      <c r="G15" s="225">
        <f t="shared" si="1"/>
        <v>0</v>
      </c>
    </row>
    <row r="16" spans="1:7" ht="24.75" customHeight="1">
      <c r="A16" s="9">
        <v>11</v>
      </c>
      <c r="B16" s="410" t="s">
        <v>556</v>
      </c>
      <c r="C16" s="219">
        <f>леталитет!C17</f>
        <v>12699</v>
      </c>
      <c r="D16" s="220">
        <v>12699</v>
      </c>
      <c r="E16" s="219">
        <v>655</v>
      </c>
      <c r="F16" s="85">
        <f t="shared" si="0"/>
        <v>100</v>
      </c>
      <c r="G16" s="225">
        <f t="shared" si="1"/>
        <v>5.157886447751792</v>
      </c>
    </row>
    <row r="17" spans="1:7" ht="21.75" customHeight="1">
      <c r="A17" s="9">
        <v>12</v>
      </c>
      <c r="B17" s="410" t="s">
        <v>531</v>
      </c>
      <c r="C17" s="219">
        <f>леталитет!C18</f>
        <v>1017</v>
      </c>
      <c r="D17" s="220">
        <v>0</v>
      </c>
      <c r="E17" s="219">
        <v>0</v>
      </c>
      <c r="F17" s="85">
        <f t="shared" si="0"/>
        <v>0</v>
      </c>
      <c r="G17" s="225">
        <f t="shared" si="1"/>
        <v>0</v>
      </c>
    </row>
    <row r="18" spans="1:7" ht="21.75" customHeight="1">
      <c r="A18" s="9">
        <v>13</v>
      </c>
      <c r="B18" s="410" t="s">
        <v>532</v>
      </c>
      <c r="C18" s="219">
        <f>леталитет!C19</f>
        <v>6105</v>
      </c>
      <c r="D18" s="240">
        <v>0</v>
      </c>
      <c r="E18" s="244">
        <v>0</v>
      </c>
      <c r="F18" s="85">
        <f t="shared" si="0"/>
        <v>0</v>
      </c>
      <c r="G18" s="225">
        <f t="shared" si="1"/>
        <v>0</v>
      </c>
    </row>
    <row r="19" spans="1:7" ht="24.75" customHeight="1">
      <c r="A19" s="10">
        <v>14</v>
      </c>
      <c r="B19" s="412" t="s">
        <v>562</v>
      </c>
      <c r="C19" s="219">
        <f>леталитет!C20</f>
        <v>6044</v>
      </c>
      <c r="D19" s="240">
        <v>5198</v>
      </c>
      <c r="E19" s="240">
        <v>4593</v>
      </c>
      <c r="F19" s="85">
        <f t="shared" si="0"/>
        <v>86.00264725347452</v>
      </c>
      <c r="G19" s="225">
        <f t="shared" si="1"/>
        <v>75.99272005294507</v>
      </c>
    </row>
    <row r="20" spans="1:7" ht="34.5" customHeight="1">
      <c r="A20" s="10">
        <v>15</v>
      </c>
      <c r="B20" s="413" t="s">
        <v>440</v>
      </c>
      <c r="C20" s="219">
        <f>леталитет!C21</f>
        <v>2864</v>
      </c>
      <c r="D20" s="220">
        <v>2513</v>
      </c>
      <c r="E20" s="220">
        <v>0</v>
      </c>
      <c r="F20" s="85">
        <f t="shared" si="0"/>
        <v>87.74441340782123</v>
      </c>
      <c r="G20" s="225">
        <f t="shared" si="1"/>
        <v>0</v>
      </c>
    </row>
    <row r="21" spans="1:7" ht="24.75" customHeight="1">
      <c r="A21" s="9">
        <v>16</v>
      </c>
      <c r="B21" s="410" t="s">
        <v>553</v>
      </c>
      <c r="C21" s="219">
        <f>леталитет!C22</f>
        <v>9650</v>
      </c>
      <c r="D21" s="220">
        <v>9321</v>
      </c>
      <c r="E21" s="220">
        <v>5463</v>
      </c>
      <c r="F21" s="85">
        <f t="shared" si="0"/>
        <v>96.59067357512954</v>
      </c>
      <c r="G21" s="225">
        <f t="shared" si="1"/>
        <v>56.61139896373057</v>
      </c>
    </row>
    <row r="22" spans="1:7" ht="21.75" customHeight="1">
      <c r="A22" s="9">
        <v>17</v>
      </c>
      <c r="B22" s="410" t="s">
        <v>534</v>
      </c>
      <c r="C22" s="219">
        <f>леталитет!C23</f>
        <v>714</v>
      </c>
      <c r="D22" s="220">
        <v>0</v>
      </c>
      <c r="E22" s="220">
        <v>0</v>
      </c>
      <c r="F22" s="85">
        <f t="shared" si="0"/>
        <v>0</v>
      </c>
      <c r="G22" s="225">
        <f t="shared" si="1"/>
        <v>0</v>
      </c>
    </row>
    <row r="23" spans="1:7" ht="24.75" customHeight="1">
      <c r="A23" s="9">
        <v>18</v>
      </c>
      <c r="B23" s="410" t="s">
        <v>552</v>
      </c>
      <c r="C23" s="219">
        <f>леталитет!C24</f>
        <v>4440</v>
      </c>
      <c r="D23" s="240">
        <v>0</v>
      </c>
      <c r="E23" s="240">
        <v>0</v>
      </c>
      <c r="F23" s="85">
        <f t="shared" si="0"/>
        <v>0</v>
      </c>
      <c r="G23" s="225">
        <f t="shared" si="1"/>
        <v>0</v>
      </c>
    </row>
    <row r="24" spans="1:7" ht="24.75" customHeight="1">
      <c r="A24" s="9">
        <v>19</v>
      </c>
      <c r="B24" s="410" t="s">
        <v>545</v>
      </c>
      <c r="C24" s="219">
        <f>леталитет!C25</f>
        <v>934</v>
      </c>
      <c r="D24" s="220">
        <v>0</v>
      </c>
      <c r="E24" s="220">
        <v>0</v>
      </c>
      <c r="F24" s="85">
        <v>0</v>
      </c>
      <c r="G24" s="225">
        <f t="shared" si="1"/>
        <v>0</v>
      </c>
    </row>
    <row r="25" spans="1:7" ht="21.75" customHeight="1">
      <c r="A25" s="9">
        <v>20</v>
      </c>
      <c r="B25" s="410" t="s">
        <v>535</v>
      </c>
      <c r="C25" s="219">
        <f>леталитет!C26</f>
        <v>5617</v>
      </c>
      <c r="D25" s="220">
        <v>0</v>
      </c>
      <c r="E25" s="220">
        <v>0</v>
      </c>
      <c r="F25" s="85">
        <f t="shared" si="0"/>
        <v>0</v>
      </c>
      <c r="G25" s="225">
        <f t="shared" si="1"/>
        <v>0</v>
      </c>
    </row>
    <row r="26" spans="1:7" ht="24.75" customHeight="1">
      <c r="A26" s="9">
        <v>21</v>
      </c>
      <c r="B26" s="410" t="s">
        <v>550</v>
      </c>
      <c r="C26" s="219">
        <f>леталитет!C27</f>
        <v>2396</v>
      </c>
      <c r="D26" s="220">
        <v>0</v>
      </c>
      <c r="E26" s="220">
        <v>0</v>
      </c>
      <c r="F26" s="85">
        <f t="shared" si="0"/>
        <v>0</v>
      </c>
      <c r="G26" s="225">
        <f t="shared" si="1"/>
        <v>0</v>
      </c>
    </row>
    <row r="27" spans="1:7" ht="24.75" customHeight="1">
      <c r="A27" s="9">
        <v>22</v>
      </c>
      <c r="B27" s="410" t="s">
        <v>546</v>
      </c>
      <c r="C27" s="219">
        <f>леталитет!C28</f>
        <v>243</v>
      </c>
      <c r="D27" s="220">
        <v>243</v>
      </c>
      <c r="E27" s="220">
        <v>0</v>
      </c>
      <c r="F27" s="85">
        <f t="shared" si="0"/>
        <v>100</v>
      </c>
      <c r="G27" s="225">
        <f t="shared" si="1"/>
        <v>0</v>
      </c>
    </row>
    <row r="28" spans="1:7" ht="24.75" customHeight="1">
      <c r="A28" s="9">
        <v>23</v>
      </c>
      <c r="B28" s="410" t="s">
        <v>547</v>
      </c>
      <c r="C28" s="219">
        <f>леталитет!C29</f>
        <v>570</v>
      </c>
      <c r="D28" s="220">
        <v>0</v>
      </c>
      <c r="E28" s="220">
        <v>0</v>
      </c>
      <c r="F28" s="85">
        <f t="shared" si="0"/>
        <v>0</v>
      </c>
      <c r="G28" s="225">
        <f t="shared" si="1"/>
        <v>0</v>
      </c>
    </row>
    <row r="29" spans="1:7" ht="24.75" customHeight="1">
      <c r="A29" s="9">
        <v>24</v>
      </c>
      <c r="B29" s="410" t="s">
        <v>3</v>
      </c>
      <c r="C29" s="219">
        <f>леталитет!C30</f>
        <v>610</v>
      </c>
      <c r="D29" s="220">
        <v>0</v>
      </c>
      <c r="E29" s="220">
        <v>0</v>
      </c>
      <c r="F29" s="85">
        <f t="shared" si="0"/>
        <v>0</v>
      </c>
      <c r="G29" s="225">
        <f t="shared" si="1"/>
        <v>0</v>
      </c>
    </row>
    <row r="30" spans="1:7" ht="24.75" customHeight="1">
      <c r="A30" s="9">
        <v>25</v>
      </c>
      <c r="B30" s="410" t="s">
        <v>472</v>
      </c>
      <c r="C30" s="219">
        <f>леталитет!C31</f>
        <v>922</v>
      </c>
      <c r="D30" s="240">
        <v>0</v>
      </c>
      <c r="E30" s="240">
        <v>0</v>
      </c>
      <c r="F30" s="85">
        <f t="shared" si="0"/>
        <v>0</v>
      </c>
      <c r="G30" s="225">
        <f t="shared" si="1"/>
        <v>0</v>
      </c>
    </row>
    <row r="31" spans="1:7" ht="24.75" customHeight="1" thickBot="1">
      <c r="A31" s="32">
        <v>26</v>
      </c>
      <c r="B31" s="410" t="s">
        <v>551</v>
      </c>
      <c r="C31" s="257">
        <f>леталитет!C32</f>
        <v>1018</v>
      </c>
      <c r="D31" s="240">
        <v>0</v>
      </c>
      <c r="E31" s="240">
        <v>0</v>
      </c>
      <c r="F31" s="245">
        <f t="shared" si="0"/>
        <v>0</v>
      </c>
      <c r="G31" s="242">
        <f t="shared" si="1"/>
        <v>0</v>
      </c>
    </row>
    <row r="32" spans="1:7" ht="30" customHeight="1" thickBot="1" thickTop="1">
      <c r="A32" s="693" t="s">
        <v>525</v>
      </c>
      <c r="B32" s="694"/>
      <c r="C32" s="78">
        <f>SUM(C6:C31)</f>
        <v>279798</v>
      </c>
      <c r="D32" s="78">
        <f>SUM(D6:D31)</f>
        <v>79511</v>
      </c>
      <c r="E32" s="78">
        <f>SUM(E6:E31)</f>
        <v>18298</v>
      </c>
      <c r="F32" s="76">
        <f t="shared" si="0"/>
        <v>28.417286756874603</v>
      </c>
      <c r="G32" s="77">
        <f t="shared" si="1"/>
        <v>6.539717939370545</v>
      </c>
    </row>
    <row r="33" spans="1:7" ht="14.25" customHeight="1">
      <c r="A33" s="700" t="s">
        <v>441</v>
      </c>
      <c r="B33" s="701"/>
      <c r="C33" s="701"/>
      <c r="D33" s="701"/>
      <c r="E33" s="701"/>
      <c r="F33" s="701"/>
      <c r="G33" s="701"/>
    </row>
    <row r="34" spans="1:7" ht="14.25" customHeight="1">
      <c r="A34" s="626" t="s">
        <v>500</v>
      </c>
      <c r="B34" s="699" t="s">
        <v>502</v>
      </c>
      <c r="C34" s="699"/>
      <c r="D34" s="699"/>
      <c r="E34" s="699"/>
      <c r="F34" s="699"/>
      <c r="G34" s="627"/>
    </row>
    <row r="35" spans="1:7" ht="9.75">
      <c r="A35" s="661" t="s">
        <v>320</v>
      </c>
      <c r="B35" s="661"/>
      <c r="C35" s="661"/>
      <c r="D35" s="661"/>
      <c r="E35" s="661"/>
      <c r="F35" s="661"/>
      <c r="G35" s="661"/>
    </row>
    <row r="36" spans="8:10" ht="9.75">
      <c r="H36" s="120"/>
      <c r="I36" s="120"/>
      <c r="J36" s="120"/>
    </row>
  </sheetData>
  <sheetProtection/>
  <mergeCells count="12">
    <mergeCell ref="E3:E4"/>
    <mergeCell ref="F3:F4"/>
    <mergeCell ref="G3:G4"/>
    <mergeCell ref="B34:F34"/>
    <mergeCell ref="D3:D4"/>
    <mergeCell ref="A33:G33"/>
    <mergeCell ref="A35:G35"/>
    <mergeCell ref="A1:G1"/>
    <mergeCell ref="A32:B32"/>
    <mergeCell ref="A3:A4"/>
    <mergeCell ref="B3:B4"/>
    <mergeCell ref="C3:C4"/>
  </mergeCells>
  <printOptions verticalCentered="1"/>
  <pageMargins left="0.5905511811023623" right="0.1968503937007874" top="0.4724409448818898" bottom="0.4330708661417323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zoomScale="75" zoomScaleNormal="75" zoomScalePageLayoutView="0" workbookViewId="0" topLeftCell="A4">
      <selection activeCell="K14" sqref="K14"/>
    </sheetView>
  </sheetViews>
  <sheetFormatPr defaultColWidth="9.140625" defaultRowHeight="12.75"/>
  <cols>
    <col min="1" max="1" width="3.57421875" style="6" customWidth="1"/>
    <col min="2" max="2" width="35.7109375" style="6" customWidth="1"/>
    <col min="3" max="7" width="12.7109375" style="6" customWidth="1"/>
    <col min="8" max="16384" width="9.140625" style="6" customWidth="1"/>
  </cols>
  <sheetData>
    <row r="1" spans="1:7" ht="24.75" customHeight="1">
      <c r="A1" s="662" t="s">
        <v>571</v>
      </c>
      <c r="B1" s="662"/>
      <c r="C1" s="662"/>
      <c r="D1" s="662"/>
      <c r="E1" s="662"/>
      <c r="F1" s="662"/>
      <c r="G1" s="662"/>
    </row>
    <row r="2" spans="1:7" s="45" customFormat="1" ht="19.5" customHeight="1">
      <c r="A2" s="689" t="s">
        <v>2</v>
      </c>
      <c r="B2" s="689"/>
      <c r="C2" s="689"/>
      <c r="D2" s="689"/>
      <c r="E2" s="689"/>
      <c r="F2" s="689"/>
      <c r="G2" s="689"/>
    </row>
    <row r="3" spans="1:7" s="45" customFormat="1" ht="15.75" customHeight="1" thickBot="1">
      <c r="A3" s="702"/>
      <c r="B3" s="702"/>
      <c r="C3" s="702"/>
      <c r="D3" s="702"/>
      <c r="E3" s="702"/>
      <c r="F3" s="702"/>
      <c r="G3" s="24" t="s">
        <v>63</v>
      </c>
    </row>
    <row r="4" spans="1:7" ht="49.5" customHeight="1">
      <c r="A4" s="663" t="s">
        <v>537</v>
      </c>
      <c r="B4" s="665" t="s">
        <v>50</v>
      </c>
      <c r="C4" s="667" t="s">
        <v>533</v>
      </c>
      <c r="D4" s="667" t="s">
        <v>542</v>
      </c>
      <c r="E4" s="667" t="s">
        <v>473</v>
      </c>
      <c r="F4" s="667" t="s">
        <v>511</v>
      </c>
      <c r="G4" s="672" t="s">
        <v>544</v>
      </c>
    </row>
    <row r="5" spans="1:7" ht="24.75" customHeight="1" thickBot="1">
      <c r="A5" s="664"/>
      <c r="B5" s="666"/>
      <c r="C5" s="668"/>
      <c r="D5" s="668"/>
      <c r="E5" s="668"/>
      <c r="F5" s="668"/>
      <c r="G5" s="673"/>
    </row>
    <row r="6" spans="1:8" s="35" customFormat="1" ht="11.25" customHeight="1" thickBot="1" thickTop="1">
      <c r="A6" s="34">
        <v>0</v>
      </c>
      <c r="B6" s="69">
        <v>1</v>
      </c>
      <c r="C6" s="29">
        <v>2</v>
      </c>
      <c r="D6" s="29">
        <v>3</v>
      </c>
      <c r="E6" s="29">
        <v>4</v>
      </c>
      <c r="F6" s="29">
        <v>5</v>
      </c>
      <c r="G6" s="31">
        <v>6</v>
      </c>
      <c r="H6" s="628"/>
    </row>
    <row r="7" spans="1:7" ht="24.75" customHeight="1" thickTop="1">
      <c r="A7" s="39">
        <v>1</v>
      </c>
      <c r="B7" s="64" t="s">
        <v>103</v>
      </c>
      <c r="C7" s="636">
        <v>32977</v>
      </c>
      <c r="D7" s="220">
        <v>502</v>
      </c>
      <c r="E7" s="219">
        <v>1726</v>
      </c>
      <c r="F7" s="84">
        <f aca="true" t="shared" si="0" ref="F7:F24">E7/C7*100</f>
        <v>5.2339509355005</v>
      </c>
      <c r="G7" s="222">
        <f aca="true" t="shared" si="1" ref="G7:G24">D7/E7*100</f>
        <v>29.08458864426419</v>
      </c>
    </row>
    <row r="8" spans="1:7" ht="24.75" customHeight="1">
      <c r="A8" s="40">
        <v>2</v>
      </c>
      <c r="B8" s="65" t="s">
        <v>555</v>
      </c>
      <c r="C8" s="220">
        <v>2987</v>
      </c>
      <c r="D8" s="220">
        <v>64</v>
      </c>
      <c r="E8" s="219">
        <v>192</v>
      </c>
      <c r="F8" s="241">
        <f t="shared" si="0"/>
        <v>6.427854034147974</v>
      </c>
      <c r="G8" s="225">
        <f t="shared" si="1"/>
        <v>33.33333333333333</v>
      </c>
    </row>
    <row r="9" spans="1:7" ht="24.75" customHeight="1">
      <c r="A9" s="40">
        <v>3</v>
      </c>
      <c r="B9" s="66" t="s">
        <v>526</v>
      </c>
      <c r="C9" s="220">
        <v>9995</v>
      </c>
      <c r="D9" s="220">
        <v>238</v>
      </c>
      <c r="E9" s="219">
        <v>515</v>
      </c>
      <c r="F9" s="85">
        <f t="shared" si="0"/>
        <v>5.152576288144072</v>
      </c>
      <c r="G9" s="225">
        <f t="shared" si="1"/>
        <v>46.213592233009706</v>
      </c>
    </row>
    <row r="10" spans="1:7" ht="24.75" customHeight="1">
      <c r="A10" s="40">
        <v>4</v>
      </c>
      <c r="B10" s="66" t="s">
        <v>527</v>
      </c>
      <c r="C10" s="219">
        <v>8297</v>
      </c>
      <c r="D10" s="219">
        <v>176</v>
      </c>
      <c r="E10" s="219">
        <v>617</v>
      </c>
      <c r="F10" s="85">
        <f t="shared" si="0"/>
        <v>7.436422803422923</v>
      </c>
      <c r="G10" s="225">
        <f t="shared" si="1"/>
        <v>28.52512155591572</v>
      </c>
    </row>
    <row r="11" spans="1:7" ht="24.75" customHeight="1">
      <c r="A11" s="40">
        <v>5</v>
      </c>
      <c r="B11" s="65" t="s">
        <v>471</v>
      </c>
      <c r="C11" s="220">
        <v>10404</v>
      </c>
      <c r="D11" s="220">
        <v>178</v>
      </c>
      <c r="E11" s="219">
        <v>533</v>
      </c>
      <c r="F11" s="85">
        <f t="shared" si="0"/>
        <v>5.123029603998462</v>
      </c>
      <c r="G11" s="225">
        <f t="shared" si="1"/>
        <v>33.39587242026266</v>
      </c>
    </row>
    <row r="12" spans="1:7" ht="24.75" customHeight="1">
      <c r="A12" s="40">
        <v>6</v>
      </c>
      <c r="B12" s="65" t="s">
        <v>86</v>
      </c>
      <c r="C12" s="220">
        <v>4336</v>
      </c>
      <c r="D12" s="220">
        <v>9</v>
      </c>
      <c r="E12" s="219">
        <v>29</v>
      </c>
      <c r="F12" s="85">
        <f>E12/C12*100</f>
        <v>0.6688191881918819</v>
      </c>
      <c r="G12" s="225">
        <f>D12/E12*100</f>
        <v>31.03448275862069</v>
      </c>
    </row>
    <row r="13" spans="1:7" ht="24.75" customHeight="1">
      <c r="A13" s="40">
        <v>7</v>
      </c>
      <c r="B13" s="65" t="s">
        <v>556</v>
      </c>
      <c r="C13" s="220">
        <v>8261</v>
      </c>
      <c r="D13" s="220">
        <v>17</v>
      </c>
      <c r="E13" s="219">
        <v>74</v>
      </c>
      <c r="F13" s="85">
        <f t="shared" si="0"/>
        <v>0.8957753298632126</v>
      </c>
      <c r="G13" s="225">
        <f t="shared" si="1"/>
        <v>22.972972972972975</v>
      </c>
    </row>
    <row r="14" spans="1:7" ht="24.75" customHeight="1">
      <c r="A14" s="40">
        <v>8</v>
      </c>
      <c r="B14" s="65" t="s">
        <v>531</v>
      </c>
      <c r="C14" s="220">
        <v>1017</v>
      </c>
      <c r="D14" s="220">
        <v>0</v>
      </c>
      <c r="E14" s="220">
        <v>0</v>
      </c>
      <c r="F14" s="85">
        <f t="shared" si="0"/>
        <v>0</v>
      </c>
      <c r="G14" s="225">
        <v>0</v>
      </c>
    </row>
    <row r="15" spans="1:7" ht="24.75" customHeight="1">
      <c r="A15" s="41">
        <v>9</v>
      </c>
      <c r="B15" s="65" t="s">
        <v>532</v>
      </c>
      <c r="C15" s="220">
        <v>6105</v>
      </c>
      <c r="D15" s="220">
        <v>0</v>
      </c>
      <c r="E15" s="220">
        <v>0</v>
      </c>
      <c r="F15" s="85">
        <f t="shared" si="0"/>
        <v>0</v>
      </c>
      <c r="G15" s="225">
        <v>0</v>
      </c>
    </row>
    <row r="16" spans="1:7" ht="24.75" customHeight="1">
      <c r="A16" s="41">
        <v>10</v>
      </c>
      <c r="B16" s="64" t="s">
        <v>562</v>
      </c>
      <c r="C16" s="220">
        <v>6044</v>
      </c>
      <c r="D16" s="220">
        <v>184</v>
      </c>
      <c r="E16" s="220">
        <v>1144</v>
      </c>
      <c r="F16" s="85">
        <f t="shared" si="0"/>
        <v>18.927862342819324</v>
      </c>
      <c r="G16" s="225">
        <f t="shared" si="1"/>
        <v>16.083916083916083</v>
      </c>
    </row>
    <row r="17" spans="1:7" ht="24.75" customHeight="1">
      <c r="A17" s="40">
        <v>11</v>
      </c>
      <c r="B17" s="70" t="s">
        <v>440</v>
      </c>
      <c r="C17" s="219">
        <v>2864</v>
      </c>
      <c r="D17" s="219">
        <v>0</v>
      </c>
      <c r="E17" s="219">
        <v>2</v>
      </c>
      <c r="F17" s="85">
        <f t="shared" si="0"/>
        <v>0.06983240223463687</v>
      </c>
      <c r="G17" s="225">
        <f t="shared" si="1"/>
        <v>0</v>
      </c>
    </row>
    <row r="18" spans="1:7" ht="24.75" customHeight="1">
      <c r="A18" s="40">
        <v>12</v>
      </c>
      <c r="B18" s="65" t="s">
        <v>552</v>
      </c>
      <c r="C18" s="219">
        <v>4440</v>
      </c>
      <c r="D18" s="219">
        <v>97</v>
      </c>
      <c r="E18" s="219">
        <v>223</v>
      </c>
      <c r="F18" s="85">
        <f t="shared" si="0"/>
        <v>5.0225225225225225</v>
      </c>
      <c r="G18" s="225">
        <f t="shared" si="1"/>
        <v>43.49775784753363</v>
      </c>
    </row>
    <row r="19" spans="1:7" ht="24.75" customHeight="1">
      <c r="A19" s="40">
        <v>13</v>
      </c>
      <c r="B19" s="65" t="s">
        <v>545</v>
      </c>
      <c r="C19" s="219">
        <v>934</v>
      </c>
      <c r="D19" s="219">
        <v>0</v>
      </c>
      <c r="E19" s="219">
        <v>0</v>
      </c>
      <c r="F19" s="85">
        <f t="shared" si="0"/>
        <v>0</v>
      </c>
      <c r="G19" s="225">
        <v>0</v>
      </c>
    </row>
    <row r="20" spans="1:7" ht="24.75" customHeight="1">
      <c r="A20" s="40">
        <v>14</v>
      </c>
      <c r="B20" s="65" t="s">
        <v>535</v>
      </c>
      <c r="C20" s="220">
        <v>5617</v>
      </c>
      <c r="D20" s="220">
        <v>4</v>
      </c>
      <c r="E20" s="220">
        <v>41</v>
      </c>
      <c r="F20" s="85">
        <f t="shared" si="0"/>
        <v>0.7299270072992701</v>
      </c>
      <c r="G20" s="225">
        <f t="shared" si="1"/>
        <v>9.75609756097561</v>
      </c>
    </row>
    <row r="21" spans="1:7" ht="24.75" customHeight="1">
      <c r="A21" s="40">
        <v>15</v>
      </c>
      <c r="B21" s="65" t="s">
        <v>550</v>
      </c>
      <c r="C21" s="220">
        <v>2396</v>
      </c>
      <c r="D21" s="220">
        <v>0</v>
      </c>
      <c r="E21" s="220">
        <v>13</v>
      </c>
      <c r="F21" s="85">
        <f t="shared" si="0"/>
        <v>0.5425709515859767</v>
      </c>
      <c r="G21" s="225">
        <f t="shared" si="1"/>
        <v>0</v>
      </c>
    </row>
    <row r="22" spans="1:7" ht="24.75" customHeight="1">
      <c r="A22" s="40">
        <v>16</v>
      </c>
      <c r="B22" s="65" t="s">
        <v>547</v>
      </c>
      <c r="C22" s="220">
        <v>570</v>
      </c>
      <c r="D22" s="220">
        <v>0</v>
      </c>
      <c r="E22" s="220">
        <v>1</v>
      </c>
      <c r="F22" s="85">
        <f t="shared" si="0"/>
        <v>0.17543859649122806</v>
      </c>
      <c r="G22" s="225">
        <f t="shared" si="1"/>
        <v>0</v>
      </c>
    </row>
    <row r="23" spans="1:7" ht="24.75" customHeight="1">
      <c r="A23" s="40">
        <v>17</v>
      </c>
      <c r="B23" s="65" t="s">
        <v>472</v>
      </c>
      <c r="C23" s="240">
        <v>668</v>
      </c>
      <c r="D23" s="240">
        <v>0</v>
      </c>
      <c r="E23" s="240">
        <v>0</v>
      </c>
      <c r="F23" s="85">
        <f t="shared" si="0"/>
        <v>0</v>
      </c>
      <c r="G23" s="225">
        <v>0</v>
      </c>
    </row>
    <row r="24" spans="1:7" ht="24.75" customHeight="1" thickBot="1">
      <c r="A24" s="40">
        <v>18</v>
      </c>
      <c r="B24" s="70" t="s">
        <v>551</v>
      </c>
      <c r="C24" s="240">
        <v>1018</v>
      </c>
      <c r="D24" s="240">
        <v>20</v>
      </c>
      <c r="E24" s="240">
        <v>68</v>
      </c>
      <c r="F24" s="241">
        <f t="shared" si="0"/>
        <v>6.679764243614931</v>
      </c>
      <c r="G24" s="242">
        <f t="shared" si="1"/>
        <v>29.411764705882355</v>
      </c>
    </row>
    <row r="25" spans="1:7" ht="36.75" customHeight="1" thickBot="1" thickTop="1">
      <c r="A25" s="670" t="s">
        <v>525</v>
      </c>
      <c r="B25" s="671"/>
      <c r="C25" s="78">
        <f>SUM(C7:C24)</f>
        <v>108930</v>
      </c>
      <c r="D25" s="78">
        <f>SUM(D7:D24)</f>
        <v>1489</v>
      </c>
      <c r="E25" s="78">
        <f>SUM(E7:E24)</f>
        <v>5178</v>
      </c>
      <c r="F25" s="76">
        <f>E25/C25*100</f>
        <v>4.753511429358303</v>
      </c>
      <c r="G25" s="77">
        <f>D25/E25*100</f>
        <v>28.75627655465431</v>
      </c>
    </row>
    <row r="26" spans="1:7" s="33" customFormat="1" ht="22.5" customHeight="1">
      <c r="A26" s="674" t="s">
        <v>4</v>
      </c>
      <c r="B26" s="675"/>
      <c r="C26" s="675"/>
      <c r="D26" s="675"/>
      <c r="E26" s="675"/>
      <c r="F26" s="675"/>
      <c r="G26" s="675"/>
    </row>
    <row r="27" ht="15" customHeight="1">
      <c r="A27" s="13" t="s">
        <v>609</v>
      </c>
    </row>
    <row r="28" ht="13.5">
      <c r="A28" s="11"/>
    </row>
    <row r="30" spans="1:7" ht="13.5">
      <c r="A30" s="661" t="s">
        <v>314</v>
      </c>
      <c r="B30" s="661"/>
      <c r="C30" s="661"/>
      <c r="D30" s="661"/>
      <c r="E30" s="661"/>
      <c r="F30" s="661"/>
      <c r="G30" s="661"/>
    </row>
  </sheetData>
  <sheetProtection/>
  <mergeCells count="13">
    <mergeCell ref="A3:F3"/>
    <mergeCell ref="A26:G26"/>
    <mergeCell ref="A25:B25"/>
    <mergeCell ref="A30:G30"/>
    <mergeCell ref="A1:G1"/>
    <mergeCell ref="A4:A5"/>
    <mergeCell ref="B4:B5"/>
    <mergeCell ref="C4:C5"/>
    <mergeCell ref="D4:D5"/>
    <mergeCell ref="E4:E5"/>
    <mergeCell ref="F4:F5"/>
    <mergeCell ref="G4:G5"/>
    <mergeCell ref="A2:G2"/>
  </mergeCells>
  <printOptions verticalCentered="1"/>
  <pageMargins left="0.37" right="0" top="0.1968503937007874" bottom="0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7"/>
  <sheetViews>
    <sheetView tabSelected="1" zoomScalePageLayoutView="0" workbookViewId="0" topLeftCell="A12">
      <selection activeCell="J16" sqref="J16"/>
    </sheetView>
  </sheetViews>
  <sheetFormatPr defaultColWidth="9.140625" defaultRowHeight="12.75"/>
  <cols>
    <col min="1" max="1" width="4.140625" style="6" customWidth="1"/>
    <col min="2" max="2" width="38.8515625" style="6" customWidth="1"/>
    <col min="3" max="3" width="7.421875" style="6" customWidth="1"/>
    <col min="4" max="4" width="8.7109375" style="6" customWidth="1"/>
    <col min="5" max="5" width="11.7109375" style="6" customWidth="1"/>
    <col min="6" max="6" width="10.421875" style="6" customWidth="1"/>
    <col min="7" max="7" width="12.140625" style="6" customWidth="1"/>
    <col min="8" max="8" width="11.57421875" style="6" customWidth="1"/>
    <col min="9" max="16384" width="9.140625" style="6" customWidth="1"/>
  </cols>
  <sheetData>
    <row r="1" spans="1:8" ht="29.25" customHeight="1">
      <c r="A1" s="678" t="s">
        <v>568</v>
      </c>
      <c r="B1" s="678"/>
      <c r="C1" s="678"/>
      <c r="D1" s="678"/>
      <c r="E1" s="678"/>
      <c r="F1" s="678"/>
      <c r="G1" s="678"/>
      <c r="H1" s="678"/>
    </row>
    <row r="2" spans="1:8" s="45" customFormat="1" ht="11.25" customHeight="1">
      <c r="A2" s="678" t="s">
        <v>498</v>
      </c>
      <c r="B2" s="678"/>
      <c r="C2" s="678"/>
      <c r="D2" s="678"/>
      <c r="E2" s="678"/>
      <c r="F2" s="678"/>
      <c r="G2" s="678"/>
      <c r="H2" s="678"/>
    </row>
    <row r="3" spans="2:8" s="45" customFormat="1" ht="12" customHeight="1" thickBot="1">
      <c r="B3" s="47"/>
      <c r="C3" s="27"/>
      <c r="D3" s="27"/>
      <c r="H3" s="4" t="s">
        <v>67</v>
      </c>
    </row>
    <row r="4" spans="1:8" ht="50.25" customHeight="1">
      <c r="A4" s="663" t="s">
        <v>56</v>
      </c>
      <c r="B4" s="665" t="s">
        <v>50</v>
      </c>
      <c r="C4" s="667" t="s">
        <v>543</v>
      </c>
      <c r="D4" s="667" t="s">
        <v>558</v>
      </c>
      <c r="E4" s="667" t="s">
        <v>559</v>
      </c>
      <c r="F4" s="667" t="s">
        <v>180</v>
      </c>
      <c r="G4" s="667" t="s">
        <v>560</v>
      </c>
      <c r="H4" s="672" t="s">
        <v>561</v>
      </c>
    </row>
    <row r="5" spans="1:8" ht="40.5" customHeight="1" thickBot="1">
      <c r="A5" s="664"/>
      <c r="B5" s="666"/>
      <c r="C5" s="668"/>
      <c r="D5" s="668"/>
      <c r="E5" s="668"/>
      <c r="F5" s="679"/>
      <c r="G5" s="668"/>
      <c r="H5" s="673"/>
    </row>
    <row r="6" spans="1:8" s="35" customFormat="1" ht="9.75" customHeight="1" thickBot="1" thickTop="1">
      <c r="A6" s="34">
        <v>0</v>
      </c>
      <c r="B6" s="6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31">
        <v>7</v>
      </c>
    </row>
    <row r="7" spans="1:8" ht="19.5" customHeight="1" thickTop="1">
      <c r="A7" s="39">
        <v>1</v>
      </c>
      <c r="B7" s="64" t="s">
        <v>103</v>
      </c>
      <c r="C7" s="219">
        <v>1726</v>
      </c>
      <c r="D7" s="220">
        <v>325</v>
      </c>
      <c r="E7" s="219">
        <v>142</v>
      </c>
      <c r="F7" s="219">
        <v>149</v>
      </c>
      <c r="G7" s="85">
        <v>95.3</v>
      </c>
      <c r="H7" s="225">
        <v>18.8</v>
      </c>
    </row>
    <row r="8" spans="1:8" ht="19.5" customHeight="1">
      <c r="A8" s="40">
        <v>2</v>
      </c>
      <c r="B8" s="65" t="s">
        <v>555</v>
      </c>
      <c r="C8" s="219">
        <v>192</v>
      </c>
      <c r="D8" s="220">
        <v>34</v>
      </c>
      <c r="E8" s="160">
        <v>22</v>
      </c>
      <c r="F8" s="160">
        <v>29</v>
      </c>
      <c r="G8" s="85">
        <v>75.86</v>
      </c>
      <c r="H8" s="225">
        <v>17.71</v>
      </c>
    </row>
    <row r="9" spans="1:8" ht="19.5" customHeight="1">
      <c r="A9" s="40">
        <v>3</v>
      </c>
      <c r="B9" s="66" t="s">
        <v>526</v>
      </c>
      <c r="C9" s="219">
        <v>515</v>
      </c>
      <c r="D9" s="220">
        <v>7</v>
      </c>
      <c r="E9" s="219">
        <v>6</v>
      </c>
      <c r="F9" s="219">
        <v>7</v>
      </c>
      <c r="G9" s="85">
        <v>85.71</v>
      </c>
      <c r="H9" s="225">
        <v>1.36</v>
      </c>
    </row>
    <row r="10" spans="1:8" ht="19.5" customHeight="1">
      <c r="A10" s="40">
        <v>4</v>
      </c>
      <c r="B10" s="66" t="s">
        <v>527</v>
      </c>
      <c r="C10" s="219">
        <v>617</v>
      </c>
      <c r="D10" s="219">
        <v>141</v>
      </c>
      <c r="E10" s="219">
        <v>27</v>
      </c>
      <c r="F10" s="219">
        <v>53</v>
      </c>
      <c r="G10" s="85">
        <v>50.94</v>
      </c>
      <c r="H10" s="225">
        <v>22.85</v>
      </c>
    </row>
    <row r="11" spans="1:8" ht="19.5" customHeight="1">
      <c r="A11" s="40">
        <v>5</v>
      </c>
      <c r="B11" s="65" t="s">
        <v>471</v>
      </c>
      <c r="C11" s="219">
        <v>533</v>
      </c>
      <c r="D11" s="220">
        <v>134</v>
      </c>
      <c r="E11" s="219">
        <v>67</v>
      </c>
      <c r="F11" s="219">
        <v>107</v>
      </c>
      <c r="G11" s="85">
        <v>62.62</v>
      </c>
      <c r="H11" s="225">
        <v>25.14</v>
      </c>
    </row>
    <row r="12" spans="1:8" ht="19.5" customHeight="1">
      <c r="A12" s="40">
        <v>6</v>
      </c>
      <c r="B12" s="65" t="s">
        <v>86</v>
      </c>
      <c r="C12" s="219">
        <v>29</v>
      </c>
      <c r="D12" s="220">
        <v>5</v>
      </c>
      <c r="E12" s="219">
        <v>5</v>
      </c>
      <c r="F12" s="219">
        <v>5</v>
      </c>
      <c r="G12" s="85"/>
      <c r="H12" s="225">
        <v>17.24</v>
      </c>
    </row>
    <row r="13" spans="1:8" ht="18" customHeight="1">
      <c r="A13" s="40">
        <v>7</v>
      </c>
      <c r="B13" s="65" t="s">
        <v>556</v>
      </c>
      <c r="C13" s="219">
        <v>74</v>
      </c>
      <c r="D13" s="220">
        <v>8</v>
      </c>
      <c r="E13" s="219">
        <v>8</v>
      </c>
      <c r="F13" s="219">
        <v>8</v>
      </c>
      <c r="G13" s="85"/>
      <c r="H13" s="225">
        <v>10.81</v>
      </c>
    </row>
    <row r="14" spans="1:8" ht="18" customHeight="1">
      <c r="A14" s="40">
        <v>8</v>
      </c>
      <c r="B14" s="65" t="s">
        <v>531</v>
      </c>
      <c r="C14" s="219">
        <v>0</v>
      </c>
      <c r="D14" s="220">
        <v>0</v>
      </c>
      <c r="E14" s="219">
        <v>0</v>
      </c>
      <c r="F14" s="219">
        <v>0</v>
      </c>
      <c r="G14" s="85"/>
      <c r="H14" s="225"/>
    </row>
    <row r="15" spans="1:8" ht="20.25" customHeight="1">
      <c r="A15" s="41">
        <v>9</v>
      </c>
      <c r="B15" s="65" t="s">
        <v>532</v>
      </c>
      <c r="C15" s="219">
        <v>0</v>
      </c>
      <c r="D15" s="220">
        <v>0</v>
      </c>
      <c r="E15" s="219">
        <v>0</v>
      </c>
      <c r="F15" s="219">
        <v>0</v>
      </c>
      <c r="G15" s="85"/>
      <c r="H15" s="225"/>
    </row>
    <row r="16" spans="1:8" ht="18" customHeight="1">
      <c r="A16" s="41">
        <v>10</v>
      </c>
      <c r="B16" s="64" t="s">
        <v>562</v>
      </c>
      <c r="C16" s="219">
        <v>1144</v>
      </c>
      <c r="D16" s="220">
        <v>10</v>
      </c>
      <c r="E16" s="219">
        <v>2</v>
      </c>
      <c r="F16" s="219">
        <v>2</v>
      </c>
      <c r="G16" s="85"/>
      <c r="H16" s="225">
        <v>0.87</v>
      </c>
    </row>
    <row r="17" spans="1:8" ht="18" customHeight="1">
      <c r="A17" s="40">
        <v>11</v>
      </c>
      <c r="B17" s="70" t="s">
        <v>440</v>
      </c>
      <c r="C17" s="219">
        <v>2</v>
      </c>
      <c r="D17" s="220">
        <v>1</v>
      </c>
      <c r="E17" s="219">
        <v>0</v>
      </c>
      <c r="F17" s="219">
        <v>0</v>
      </c>
      <c r="G17" s="85">
        <v>0</v>
      </c>
      <c r="H17" s="225">
        <v>50</v>
      </c>
    </row>
    <row r="18" spans="1:8" ht="18" customHeight="1">
      <c r="A18" s="40">
        <v>12</v>
      </c>
      <c r="B18" s="65" t="s">
        <v>552</v>
      </c>
      <c r="C18" s="219">
        <v>223</v>
      </c>
      <c r="D18" s="219">
        <v>0</v>
      </c>
      <c r="E18" s="219">
        <v>0</v>
      </c>
      <c r="F18" s="219">
        <v>0</v>
      </c>
      <c r="G18" s="85"/>
      <c r="H18" s="225"/>
    </row>
    <row r="19" spans="1:8" ht="18" customHeight="1">
      <c r="A19" s="40">
        <v>13</v>
      </c>
      <c r="B19" s="65" t="s">
        <v>545</v>
      </c>
      <c r="C19" s="219">
        <v>0</v>
      </c>
      <c r="D19" s="219">
        <v>0</v>
      </c>
      <c r="E19" s="219">
        <v>0</v>
      </c>
      <c r="F19" s="219">
        <v>0</v>
      </c>
      <c r="G19" s="85"/>
      <c r="H19" s="225"/>
    </row>
    <row r="20" spans="1:8" ht="27" customHeight="1">
      <c r="A20" s="40">
        <v>14</v>
      </c>
      <c r="B20" s="65" t="s">
        <v>535</v>
      </c>
      <c r="C20" s="219">
        <v>41</v>
      </c>
      <c r="D20" s="220">
        <v>0</v>
      </c>
      <c r="E20" s="244">
        <v>0</v>
      </c>
      <c r="F20" s="244">
        <v>0</v>
      </c>
      <c r="G20" s="85"/>
      <c r="H20" s="225"/>
    </row>
    <row r="21" spans="1:8" ht="19.5" customHeight="1">
      <c r="A21" s="40">
        <v>15</v>
      </c>
      <c r="B21" s="65" t="s">
        <v>550</v>
      </c>
      <c r="C21" s="219">
        <v>13</v>
      </c>
      <c r="D21" s="220">
        <v>0</v>
      </c>
      <c r="E21" s="219">
        <v>0</v>
      </c>
      <c r="F21" s="219">
        <v>0</v>
      </c>
      <c r="G21" s="85"/>
      <c r="H21" s="225"/>
    </row>
    <row r="22" spans="1:8" ht="19.5" customHeight="1">
      <c r="A22" s="40">
        <v>16</v>
      </c>
      <c r="B22" s="65" t="s">
        <v>547</v>
      </c>
      <c r="C22" s="219">
        <v>0</v>
      </c>
      <c r="D22" s="220">
        <v>0</v>
      </c>
      <c r="E22" s="219">
        <v>0</v>
      </c>
      <c r="F22" s="219">
        <v>0</v>
      </c>
      <c r="G22" s="85"/>
      <c r="H22" s="225"/>
    </row>
    <row r="23" spans="1:8" ht="19.5" customHeight="1">
      <c r="A23" s="40">
        <v>17</v>
      </c>
      <c r="B23" s="65" t="s">
        <v>472</v>
      </c>
      <c r="C23" s="219">
        <v>0</v>
      </c>
      <c r="D23" s="220">
        <v>0</v>
      </c>
      <c r="E23" s="219">
        <v>0</v>
      </c>
      <c r="F23" s="219">
        <v>0</v>
      </c>
      <c r="G23" s="85"/>
      <c r="H23" s="225"/>
    </row>
    <row r="24" spans="1:8" ht="19.5" customHeight="1" thickBot="1">
      <c r="A24" s="40">
        <v>18</v>
      </c>
      <c r="B24" s="70" t="s">
        <v>551</v>
      </c>
      <c r="C24" s="219">
        <v>68</v>
      </c>
      <c r="D24" s="219">
        <v>0</v>
      </c>
      <c r="E24" s="219">
        <v>0</v>
      </c>
      <c r="F24" s="219">
        <v>0</v>
      </c>
      <c r="G24" s="85"/>
      <c r="H24" s="225"/>
    </row>
    <row r="25" spans="1:8" ht="39" customHeight="1" thickBot="1" thickTop="1">
      <c r="A25" s="676" t="s">
        <v>525</v>
      </c>
      <c r="B25" s="677"/>
      <c r="C25" s="78">
        <f>SUM(C7:C24)</f>
        <v>5177</v>
      </c>
      <c r="D25" s="78">
        <f>SUM(D7:D24)</f>
        <v>665</v>
      </c>
      <c r="E25" s="78">
        <f>SUM(E7:E24)</f>
        <v>279</v>
      </c>
      <c r="F25" s="78">
        <f>SUM(F7:F24)</f>
        <v>360</v>
      </c>
      <c r="G25" s="76">
        <f>E25/F25*100</f>
        <v>77.5</v>
      </c>
      <c r="H25" s="77">
        <f>D25/C25*100</f>
        <v>12.845277187560363</v>
      </c>
    </row>
    <row r="26" spans="1:8" ht="24.75" customHeight="1">
      <c r="A26" s="680" t="s">
        <v>1</v>
      </c>
      <c r="B26" s="680"/>
      <c r="C26" s="680"/>
      <c r="D26" s="680"/>
      <c r="E26" s="680"/>
      <c r="F26" s="680"/>
      <c r="G26" s="680"/>
      <c r="H26" s="680"/>
    </row>
    <row r="27" spans="1:8" ht="13.5">
      <c r="A27" s="661" t="s">
        <v>312</v>
      </c>
      <c r="B27" s="661"/>
      <c r="C27" s="661"/>
      <c r="D27" s="661"/>
      <c r="E27" s="661"/>
      <c r="F27" s="661"/>
      <c r="G27" s="661"/>
      <c r="H27" s="661"/>
    </row>
  </sheetData>
  <sheetProtection/>
  <mergeCells count="13">
    <mergeCell ref="A25:B25"/>
    <mergeCell ref="A26:H26"/>
    <mergeCell ref="A27:H27"/>
    <mergeCell ref="H4:H5"/>
    <mergeCell ref="A1:H1"/>
    <mergeCell ref="A2:H2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="75" zoomScaleNormal="75" zoomScalePageLayoutView="0" workbookViewId="0" topLeftCell="A7">
      <selection activeCell="M23" sqref="M23"/>
    </sheetView>
  </sheetViews>
  <sheetFormatPr defaultColWidth="9.140625" defaultRowHeight="12.75"/>
  <cols>
    <col min="1" max="1" width="3.57421875" style="6" customWidth="1"/>
    <col min="2" max="2" width="35.7109375" style="6" customWidth="1"/>
    <col min="3" max="3" width="10.140625" style="6" customWidth="1"/>
    <col min="4" max="4" width="10.421875" style="6" customWidth="1"/>
    <col min="5" max="5" width="10.7109375" style="6" customWidth="1"/>
    <col min="6" max="6" width="10.8515625" style="6" customWidth="1"/>
    <col min="7" max="7" width="14.00390625" style="6" customWidth="1"/>
    <col min="8" max="8" width="14.421875" style="6" customWidth="1"/>
    <col min="9" max="9" width="10.7109375" style="6" customWidth="1"/>
    <col min="10" max="10" width="13.421875" style="6" customWidth="1"/>
    <col min="11" max="16384" width="9.140625" style="6" customWidth="1"/>
  </cols>
  <sheetData>
    <row r="1" spans="1:10" s="5" customFormat="1" ht="30" customHeight="1">
      <c r="A1" s="703" t="s">
        <v>573</v>
      </c>
      <c r="B1" s="703"/>
      <c r="C1" s="703"/>
      <c r="D1" s="703"/>
      <c r="E1" s="703"/>
      <c r="F1" s="703"/>
      <c r="G1" s="703"/>
      <c r="H1" s="703"/>
      <c r="I1" s="703"/>
      <c r="J1" s="703"/>
    </row>
    <row r="2" spans="1:10" s="210" customFormat="1" ht="14.25" customHeight="1">
      <c r="A2" s="703" t="s">
        <v>47</v>
      </c>
      <c r="B2" s="703"/>
      <c r="C2" s="703"/>
      <c r="D2" s="703"/>
      <c r="E2" s="703"/>
      <c r="F2" s="703"/>
      <c r="G2" s="703"/>
      <c r="H2" s="703"/>
      <c r="I2" s="703"/>
      <c r="J2" s="703"/>
    </row>
    <row r="3" spans="1:10" s="45" customFormat="1" ht="9.75" customHeight="1" thickBot="1">
      <c r="A3" s="714"/>
      <c r="B3" s="714"/>
      <c r="C3" s="714"/>
      <c r="D3" s="714"/>
      <c r="E3" s="714"/>
      <c r="F3" s="714"/>
      <c r="G3" s="715"/>
      <c r="H3" s="714"/>
      <c r="I3" s="714"/>
      <c r="J3" s="24" t="s">
        <v>72</v>
      </c>
    </row>
    <row r="4" spans="1:10" ht="43.5" customHeight="1">
      <c r="A4" s="710" t="s">
        <v>56</v>
      </c>
      <c r="B4" s="687" t="s">
        <v>50</v>
      </c>
      <c r="C4" s="687" t="s">
        <v>189</v>
      </c>
      <c r="D4" s="687" t="s">
        <v>538</v>
      </c>
      <c r="E4" s="687" t="s">
        <v>7</v>
      </c>
      <c r="F4" s="687" t="s">
        <v>190</v>
      </c>
      <c r="G4" s="685" t="s">
        <v>267</v>
      </c>
      <c r="H4" s="687" t="s">
        <v>191</v>
      </c>
      <c r="I4" s="687" t="s">
        <v>540</v>
      </c>
      <c r="J4" s="706" t="s">
        <v>188</v>
      </c>
    </row>
    <row r="5" spans="1:10" ht="34.5" customHeight="1" thickBot="1">
      <c r="A5" s="711"/>
      <c r="B5" s="712"/>
      <c r="C5" s="704"/>
      <c r="D5" s="704"/>
      <c r="E5" s="716"/>
      <c r="F5" s="716"/>
      <c r="G5" s="717"/>
      <c r="H5" s="704"/>
      <c r="I5" s="704"/>
      <c r="J5" s="707"/>
    </row>
    <row r="6" spans="1:10" ht="9.75" customHeight="1" thickBot="1" thickTop="1">
      <c r="A6" s="34">
        <v>0</v>
      </c>
      <c r="B6" s="29">
        <v>1</v>
      </c>
      <c r="C6" s="29">
        <v>2</v>
      </c>
      <c r="D6" s="30">
        <v>3</v>
      </c>
      <c r="E6" s="29">
        <v>4</v>
      </c>
      <c r="F6" s="29">
        <v>5</v>
      </c>
      <c r="G6" s="38">
        <v>6</v>
      </c>
      <c r="H6" s="29">
        <v>7</v>
      </c>
      <c r="I6" s="30">
        <v>8</v>
      </c>
      <c r="J6" s="31">
        <v>9</v>
      </c>
    </row>
    <row r="7" spans="1:16" ht="18.75" customHeight="1" thickTop="1">
      <c r="A7" s="39">
        <v>1</v>
      </c>
      <c r="B7" s="446" t="s">
        <v>103</v>
      </c>
      <c r="C7" s="219">
        <v>32977</v>
      </c>
      <c r="D7" s="629">
        <v>378662</v>
      </c>
      <c r="E7" s="244">
        <v>514</v>
      </c>
      <c r="F7" s="629">
        <v>11667</v>
      </c>
      <c r="G7" s="629">
        <v>9</v>
      </c>
      <c r="H7" s="560">
        <f>G7/F7*100</f>
        <v>0.07714065312419646</v>
      </c>
      <c r="I7" s="84">
        <f>D7/C7</f>
        <v>11.482609091184765</v>
      </c>
      <c r="J7" s="222">
        <f>E7*365/D7</f>
        <v>0.4954550496220904</v>
      </c>
      <c r="L7" s="6">
        <v>2742</v>
      </c>
      <c r="M7" s="6">
        <v>36408</v>
      </c>
      <c r="N7" s="6">
        <v>68</v>
      </c>
      <c r="O7" s="6">
        <v>276</v>
      </c>
      <c r="P7" s="6">
        <v>0</v>
      </c>
    </row>
    <row r="8" spans="1:16" ht="18.75" customHeight="1">
      <c r="A8" s="40">
        <v>2</v>
      </c>
      <c r="B8" s="447" t="s">
        <v>555</v>
      </c>
      <c r="C8" s="219">
        <f>'интерна леталитет'!C8</f>
        <v>2987</v>
      </c>
      <c r="D8" s="160">
        <v>26858</v>
      </c>
      <c r="E8" s="231">
        <v>55</v>
      </c>
      <c r="F8" s="160">
        <v>395</v>
      </c>
      <c r="G8" s="219">
        <v>5</v>
      </c>
      <c r="H8" s="560">
        <f>G8/F8*100</f>
        <v>1.2658227848101267</v>
      </c>
      <c r="I8" s="243">
        <f aca="true" t="shared" si="0" ref="I8:I25">D8/C8</f>
        <v>8.991630398393037</v>
      </c>
      <c r="J8" s="225">
        <f aca="true" t="shared" si="1" ref="J8:J25">E8*365/D8</f>
        <v>0.7474495494824633</v>
      </c>
      <c r="L8" s="6">
        <v>2781</v>
      </c>
      <c r="M8" s="6">
        <v>44315</v>
      </c>
      <c r="N8" s="6">
        <v>59</v>
      </c>
      <c r="O8" s="6">
        <v>156</v>
      </c>
      <c r="P8" s="6">
        <v>0</v>
      </c>
    </row>
    <row r="9" spans="1:16" ht="18.75" customHeight="1">
      <c r="A9" s="40">
        <v>3</v>
      </c>
      <c r="B9" s="448" t="s">
        <v>526</v>
      </c>
      <c r="C9" s="219">
        <f>'интерна леталитет'!C9</f>
        <v>9995</v>
      </c>
      <c r="D9" s="160">
        <v>77937</v>
      </c>
      <c r="E9" s="231">
        <v>188</v>
      </c>
      <c r="F9" s="160">
        <v>2522</v>
      </c>
      <c r="G9" s="219">
        <v>52</v>
      </c>
      <c r="H9" s="560">
        <f aca="true" t="shared" si="2" ref="H9:H23">G9/F9*100</f>
        <v>2.0618556701030926</v>
      </c>
      <c r="I9" s="243">
        <f t="shared" si="0"/>
        <v>7.7975987993997</v>
      </c>
      <c r="J9" s="225">
        <f t="shared" si="1"/>
        <v>0.8804547262532558</v>
      </c>
      <c r="L9" s="6">
        <v>2108</v>
      </c>
      <c r="M9" s="6">
        <v>22986</v>
      </c>
      <c r="N9" s="6">
        <v>46</v>
      </c>
      <c r="O9" s="6">
        <v>2016</v>
      </c>
      <c r="P9" s="6">
        <v>0</v>
      </c>
    </row>
    <row r="10" spans="1:16" ht="18.75" customHeight="1">
      <c r="A10" s="40">
        <v>4</v>
      </c>
      <c r="B10" s="448" t="s">
        <v>527</v>
      </c>
      <c r="C10" s="219">
        <f>'интерна леталитет'!C10</f>
        <v>8297</v>
      </c>
      <c r="D10" s="160">
        <v>61397</v>
      </c>
      <c r="E10" s="231">
        <v>108</v>
      </c>
      <c r="F10" s="160">
        <v>2000</v>
      </c>
      <c r="G10" s="219">
        <v>82</v>
      </c>
      <c r="H10" s="560">
        <f t="shared" si="2"/>
        <v>4.1000000000000005</v>
      </c>
      <c r="I10" s="243">
        <f t="shared" si="0"/>
        <v>7.399903579607087</v>
      </c>
      <c r="J10" s="225">
        <f t="shared" si="1"/>
        <v>0.6420509145397983</v>
      </c>
      <c r="L10" s="6">
        <v>679</v>
      </c>
      <c r="M10" s="6">
        <v>29890</v>
      </c>
      <c r="N10" s="6">
        <v>21</v>
      </c>
      <c r="O10" s="6">
        <v>282</v>
      </c>
      <c r="P10" s="6">
        <v>0</v>
      </c>
    </row>
    <row r="11" spans="1:16" ht="18.75" customHeight="1">
      <c r="A11" s="40">
        <v>5</v>
      </c>
      <c r="B11" s="447" t="s">
        <v>528</v>
      </c>
      <c r="C11" s="219">
        <f>'интерна леталитет'!C11</f>
        <v>10404</v>
      </c>
      <c r="D11" s="160">
        <v>63579</v>
      </c>
      <c r="E11" s="247">
        <v>111.8</v>
      </c>
      <c r="F11" s="160">
        <v>1763</v>
      </c>
      <c r="G11" s="227">
        <v>34</v>
      </c>
      <c r="H11" s="560">
        <f t="shared" si="2"/>
        <v>1.9285309132161088</v>
      </c>
      <c r="I11" s="243">
        <v>6.08</v>
      </c>
      <c r="J11" s="225">
        <v>0.74</v>
      </c>
      <c r="L11" s="6">
        <v>2456</v>
      </c>
      <c r="M11" s="6">
        <v>32218</v>
      </c>
      <c r="N11" s="6">
        <v>32</v>
      </c>
      <c r="O11" s="6">
        <v>44</v>
      </c>
      <c r="P11" s="6">
        <v>0</v>
      </c>
    </row>
    <row r="12" spans="1:16" ht="25.5" customHeight="1">
      <c r="A12" s="40">
        <v>6</v>
      </c>
      <c r="B12" s="447" t="s">
        <v>539</v>
      </c>
      <c r="C12" s="219">
        <f>'интерна леталитет'!C12</f>
        <v>4336</v>
      </c>
      <c r="D12" s="160">
        <v>12690</v>
      </c>
      <c r="E12" s="231">
        <v>14</v>
      </c>
      <c r="F12" s="160">
        <v>0</v>
      </c>
      <c r="G12" s="219">
        <v>0</v>
      </c>
      <c r="H12" s="560"/>
      <c r="I12" s="243">
        <f t="shared" si="0"/>
        <v>2.9266605166051662</v>
      </c>
      <c r="J12" s="225">
        <f t="shared" si="1"/>
        <v>0.4026792750197006</v>
      </c>
      <c r="L12" s="6">
        <v>4433</v>
      </c>
      <c r="M12" s="6">
        <v>62769</v>
      </c>
      <c r="N12" s="6">
        <v>67</v>
      </c>
      <c r="O12" s="6">
        <v>1723</v>
      </c>
      <c r="P12" s="6">
        <v>2</v>
      </c>
    </row>
    <row r="13" spans="1:16" ht="19.5" customHeight="1">
      <c r="A13" s="40">
        <v>7</v>
      </c>
      <c r="B13" s="447" t="s">
        <v>556</v>
      </c>
      <c r="C13" s="219">
        <f>'интерна леталитет'!C13</f>
        <v>8261</v>
      </c>
      <c r="D13" s="160">
        <v>87553</v>
      </c>
      <c r="E13" s="231">
        <v>162</v>
      </c>
      <c r="F13" s="160">
        <v>186</v>
      </c>
      <c r="G13" s="219">
        <v>46</v>
      </c>
      <c r="H13" s="560">
        <f t="shared" si="2"/>
        <v>24.731182795698924</v>
      </c>
      <c r="I13" s="243">
        <f t="shared" si="0"/>
        <v>10.598353710204576</v>
      </c>
      <c r="J13" s="225">
        <f t="shared" si="1"/>
        <v>0.6753623519468208</v>
      </c>
      <c r="L13" s="6">
        <v>2328</v>
      </c>
      <c r="M13" s="6">
        <v>31233</v>
      </c>
      <c r="N13" s="6">
        <v>21</v>
      </c>
      <c r="O13" s="6">
        <v>0</v>
      </c>
      <c r="P13" s="6">
        <v>0</v>
      </c>
    </row>
    <row r="14" spans="1:16" ht="18.75" customHeight="1">
      <c r="A14" s="40">
        <v>8</v>
      </c>
      <c r="B14" s="447" t="s">
        <v>531</v>
      </c>
      <c r="C14" s="219">
        <f>'интерна леталитет'!C14</f>
        <v>1017</v>
      </c>
      <c r="D14" s="160">
        <v>32440</v>
      </c>
      <c r="E14" s="231">
        <v>49</v>
      </c>
      <c r="F14" s="160">
        <v>215</v>
      </c>
      <c r="G14" s="219">
        <v>6</v>
      </c>
      <c r="H14" s="560">
        <f t="shared" si="2"/>
        <v>2.7906976744186047</v>
      </c>
      <c r="I14" s="243">
        <f t="shared" si="0"/>
        <v>31.89773844641101</v>
      </c>
      <c r="J14" s="225">
        <f t="shared" si="1"/>
        <v>0.5513255240443896</v>
      </c>
      <c r="L14" s="6">
        <v>1015</v>
      </c>
      <c r="M14" s="6">
        <v>15192</v>
      </c>
      <c r="N14" s="6">
        <v>12</v>
      </c>
      <c r="O14" s="6">
        <v>768</v>
      </c>
      <c r="P14" s="6">
        <v>0</v>
      </c>
    </row>
    <row r="15" spans="1:16" ht="18.75" customHeight="1">
      <c r="A15" s="40">
        <v>9</v>
      </c>
      <c r="B15" s="447" t="s">
        <v>532</v>
      </c>
      <c r="C15" s="219">
        <f>'интерна леталитет'!C15</f>
        <v>6105</v>
      </c>
      <c r="D15" s="160">
        <v>33485</v>
      </c>
      <c r="E15" s="219">
        <v>44</v>
      </c>
      <c r="F15" s="160">
        <v>0</v>
      </c>
      <c r="G15" s="219">
        <v>0</v>
      </c>
      <c r="H15" s="560"/>
      <c r="I15" s="243">
        <f t="shared" si="0"/>
        <v>5.484848484848484</v>
      </c>
      <c r="J15" s="225">
        <f t="shared" si="1"/>
        <v>0.47961773928624757</v>
      </c>
      <c r="L15" s="6">
        <v>6744</v>
      </c>
      <c r="M15" s="6">
        <v>34988</v>
      </c>
      <c r="N15" s="6">
        <v>116</v>
      </c>
      <c r="O15" s="6">
        <v>5844</v>
      </c>
      <c r="P15" s="6">
        <v>5</v>
      </c>
    </row>
    <row r="16" spans="1:16" ht="24" customHeight="1">
      <c r="A16" s="41">
        <v>10</v>
      </c>
      <c r="B16" s="446" t="s">
        <v>562</v>
      </c>
      <c r="C16" s="219">
        <f>'интерна леталитет'!C16</f>
        <v>6044</v>
      </c>
      <c r="D16" s="160">
        <v>72882</v>
      </c>
      <c r="E16" s="231">
        <v>143</v>
      </c>
      <c r="F16" s="160">
        <v>3268</v>
      </c>
      <c r="G16" s="219">
        <v>12</v>
      </c>
      <c r="H16" s="560">
        <f t="shared" si="2"/>
        <v>0.36719706242350064</v>
      </c>
      <c r="I16" s="243">
        <f t="shared" si="0"/>
        <v>12.05857048312376</v>
      </c>
      <c r="J16" s="225">
        <f t="shared" si="1"/>
        <v>0.7161576246535496</v>
      </c>
      <c r="L16" s="6">
        <v>4619</v>
      </c>
      <c r="M16" s="6">
        <v>37891</v>
      </c>
      <c r="N16" s="6">
        <v>25</v>
      </c>
      <c r="O16" s="6">
        <v>173</v>
      </c>
      <c r="P16" s="6">
        <v>0</v>
      </c>
    </row>
    <row r="17" spans="1:16" ht="24" customHeight="1">
      <c r="A17" s="41">
        <v>11</v>
      </c>
      <c r="B17" s="449" t="s">
        <v>440</v>
      </c>
      <c r="C17" s="219">
        <f>'интерна леталитет'!C17</f>
        <v>2864</v>
      </c>
      <c r="D17" s="160">
        <v>97075</v>
      </c>
      <c r="E17" s="231">
        <v>262</v>
      </c>
      <c r="F17" s="160">
        <v>1949</v>
      </c>
      <c r="G17" s="219">
        <v>280</v>
      </c>
      <c r="H17" s="560">
        <f t="shared" si="2"/>
        <v>14.366341713699333</v>
      </c>
      <c r="I17" s="243">
        <f t="shared" si="0"/>
        <v>33.894902234636874</v>
      </c>
      <c r="J17" s="225">
        <f t="shared" si="1"/>
        <v>0.9851146021117693</v>
      </c>
      <c r="L17" s="6">
        <v>1792</v>
      </c>
      <c r="M17" s="6">
        <v>16504</v>
      </c>
      <c r="N17" s="6">
        <v>26</v>
      </c>
      <c r="O17" s="6">
        <v>99</v>
      </c>
      <c r="P17" s="6">
        <v>0</v>
      </c>
    </row>
    <row r="18" spans="1:16" ht="24" customHeight="1">
      <c r="A18" s="40">
        <v>12</v>
      </c>
      <c r="B18" s="447" t="s">
        <v>552</v>
      </c>
      <c r="C18" s="219">
        <f>'интерна леталитет'!C18</f>
        <v>4440</v>
      </c>
      <c r="D18" s="160">
        <v>32370</v>
      </c>
      <c r="E18" s="231">
        <v>36</v>
      </c>
      <c r="F18" s="160">
        <v>1016</v>
      </c>
      <c r="G18" s="219">
        <v>9</v>
      </c>
      <c r="H18" s="560">
        <f t="shared" si="2"/>
        <v>0.8858267716535433</v>
      </c>
      <c r="I18" s="243">
        <f t="shared" si="0"/>
        <v>7.29054054054054</v>
      </c>
      <c r="J18" s="225">
        <f t="shared" si="1"/>
        <v>0.40593141797961074</v>
      </c>
      <c r="L18" s="6">
        <v>1280</v>
      </c>
      <c r="M18" s="6">
        <v>14268</v>
      </c>
      <c r="N18" s="6">
        <v>21</v>
      </c>
      <c r="O18" s="6">
        <v>286</v>
      </c>
      <c r="P18" s="6">
        <v>2</v>
      </c>
    </row>
    <row r="19" spans="1:16" ht="27.75" customHeight="1">
      <c r="A19" s="40">
        <v>13</v>
      </c>
      <c r="B19" s="447" t="s">
        <v>545</v>
      </c>
      <c r="C19" s="219">
        <f>'интерна леталитет'!C19</f>
        <v>934</v>
      </c>
      <c r="D19" s="160">
        <v>15084</v>
      </c>
      <c r="E19" s="231">
        <v>38</v>
      </c>
      <c r="F19" s="160">
        <v>0</v>
      </c>
      <c r="G19" s="219">
        <v>0</v>
      </c>
      <c r="H19" s="560"/>
      <c r="I19" s="243">
        <f t="shared" si="0"/>
        <v>16.149892933618844</v>
      </c>
      <c r="J19" s="225">
        <f t="shared" si="1"/>
        <v>0.9195173693980376</v>
      </c>
      <c r="L19" s="6">
        <f>SUM(L7:L18)</f>
        <v>32977</v>
      </c>
      <c r="M19" s="6">
        <f>SUM(M7:M18)</f>
        <v>378662</v>
      </c>
      <c r="N19" s="6">
        <f>SUM(N7:N18)</f>
        <v>514</v>
      </c>
      <c r="O19" s="6">
        <f>SUM(O7:O18)</f>
        <v>11667</v>
      </c>
      <c r="P19" s="6">
        <f>SUM(P7:P18)</f>
        <v>9</v>
      </c>
    </row>
    <row r="20" spans="1:10" ht="18.75" customHeight="1">
      <c r="A20" s="40">
        <v>14</v>
      </c>
      <c r="B20" s="447" t="s">
        <v>535</v>
      </c>
      <c r="C20" s="219">
        <f>'интерна леталитет'!C20</f>
        <v>5617</v>
      </c>
      <c r="D20" s="160">
        <v>142754</v>
      </c>
      <c r="E20" s="231">
        <v>87</v>
      </c>
      <c r="F20" s="160">
        <v>0</v>
      </c>
      <c r="G20" s="219">
        <v>0</v>
      </c>
      <c r="H20" s="560"/>
      <c r="I20" s="243">
        <f t="shared" si="0"/>
        <v>25.414634146341463</v>
      </c>
      <c r="J20" s="225">
        <f t="shared" si="1"/>
        <v>0.22244560572733513</v>
      </c>
    </row>
    <row r="21" spans="1:10" ht="18.75" customHeight="1">
      <c r="A21" s="40">
        <v>15</v>
      </c>
      <c r="B21" s="447" t="s">
        <v>550</v>
      </c>
      <c r="C21" s="219">
        <f>'интерна леталитет'!C21</f>
        <v>2396</v>
      </c>
      <c r="D21" s="160">
        <v>105316</v>
      </c>
      <c r="E21" s="231">
        <v>86</v>
      </c>
      <c r="F21" s="160">
        <v>932</v>
      </c>
      <c r="G21" s="219">
        <v>34</v>
      </c>
      <c r="H21" s="560">
        <f t="shared" si="2"/>
        <v>3.648068669527897</v>
      </c>
      <c r="I21" s="243">
        <f t="shared" si="0"/>
        <v>43.95492487479132</v>
      </c>
      <c r="J21" s="225">
        <f t="shared" si="1"/>
        <v>0.298055376201147</v>
      </c>
    </row>
    <row r="22" spans="1:10" ht="21.75" customHeight="1">
      <c r="A22" s="40">
        <v>16</v>
      </c>
      <c r="B22" s="447" t="s">
        <v>547</v>
      </c>
      <c r="C22" s="219">
        <f>'интерна леталитет'!C22</f>
        <v>570</v>
      </c>
      <c r="D22" s="160">
        <v>38308</v>
      </c>
      <c r="E22" s="231">
        <v>32</v>
      </c>
      <c r="F22" s="160">
        <v>0</v>
      </c>
      <c r="G22" s="219">
        <v>0</v>
      </c>
      <c r="H22" s="560"/>
      <c r="I22" s="243">
        <f t="shared" si="0"/>
        <v>67.20701754385965</v>
      </c>
      <c r="J22" s="225">
        <f t="shared" si="1"/>
        <v>0.30489714942048657</v>
      </c>
    </row>
    <row r="23" spans="1:10" ht="21.75" customHeight="1">
      <c r="A23" s="40">
        <v>17</v>
      </c>
      <c r="B23" s="65" t="s">
        <v>472</v>
      </c>
      <c r="C23" s="219">
        <f>'интерна леталитет'!C23</f>
        <v>668</v>
      </c>
      <c r="D23" s="160">
        <v>2720</v>
      </c>
      <c r="E23" s="231">
        <v>5</v>
      </c>
      <c r="F23" s="160">
        <v>668</v>
      </c>
      <c r="G23" s="219">
        <v>0</v>
      </c>
      <c r="H23" s="560">
        <f t="shared" si="2"/>
        <v>0</v>
      </c>
      <c r="I23" s="85">
        <f t="shared" si="0"/>
        <v>4.07185628742515</v>
      </c>
      <c r="J23" s="225">
        <f>E23*365/D23</f>
        <v>0.6709558823529411</v>
      </c>
    </row>
    <row r="24" spans="1:10" ht="21.75" customHeight="1" thickBot="1">
      <c r="A24" s="445">
        <v>18</v>
      </c>
      <c r="B24" s="450" t="s">
        <v>551</v>
      </c>
      <c r="C24" s="219">
        <f>'интерна леталитет'!C24</f>
        <v>1018</v>
      </c>
      <c r="D24" s="248">
        <v>11059</v>
      </c>
      <c r="E24" s="249">
        <v>18</v>
      </c>
      <c r="F24" s="248">
        <v>0</v>
      </c>
      <c r="G24" s="221">
        <v>0</v>
      </c>
      <c r="H24" s="561"/>
      <c r="I24" s="241">
        <f t="shared" si="0"/>
        <v>10.863457760314342</v>
      </c>
      <c r="J24" s="250">
        <f t="shared" si="1"/>
        <v>0.5940862645808843</v>
      </c>
    </row>
    <row r="25" spans="1:10" ht="24" customHeight="1" thickBot="1" thickTop="1">
      <c r="A25" s="708" t="s">
        <v>525</v>
      </c>
      <c r="B25" s="709"/>
      <c r="C25" s="630">
        <f>SUM(C7:C24)</f>
        <v>108930</v>
      </c>
      <c r="D25" s="631">
        <f>SUM(D7:D24)</f>
        <v>1292169</v>
      </c>
      <c r="E25" s="630">
        <f>SUM(E7:E24)</f>
        <v>1952.8</v>
      </c>
      <c r="F25" s="631">
        <f>SUM(F7:F24)</f>
        <v>26581</v>
      </c>
      <c r="G25" s="630">
        <f>SUM(G7:G24)</f>
        <v>569</v>
      </c>
      <c r="H25" s="632">
        <f>G25/F25*100</f>
        <v>2.140626763477672</v>
      </c>
      <c r="I25" s="632">
        <f t="shared" si="0"/>
        <v>11.862379509776922</v>
      </c>
      <c r="J25" s="633">
        <f t="shared" si="1"/>
        <v>0.5516089613665086</v>
      </c>
    </row>
    <row r="26" spans="1:10" ht="15" customHeight="1">
      <c r="A26" s="690" t="s">
        <v>45</v>
      </c>
      <c r="B26" s="690"/>
      <c r="C26" s="690"/>
      <c r="D26" s="690"/>
      <c r="E26" s="690"/>
      <c r="F26" s="690"/>
      <c r="G26" s="690"/>
      <c r="H26" s="705"/>
      <c r="I26" s="705"/>
      <c r="J26" s="705"/>
    </row>
    <row r="27" spans="1:10" ht="15" customHeight="1">
      <c r="A27" s="713" t="s">
        <v>608</v>
      </c>
      <c r="B27" s="713"/>
      <c r="C27" s="713"/>
      <c r="D27" s="713"/>
      <c r="E27" s="713"/>
      <c r="F27" s="713"/>
      <c r="G27" s="713"/>
      <c r="H27" s="713"/>
      <c r="I27" s="713"/>
      <c r="J27" s="713"/>
    </row>
    <row r="28" spans="1:10" ht="15" customHeight="1">
      <c r="A28" s="661" t="s">
        <v>315</v>
      </c>
      <c r="B28" s="661"/>
      <c r="C28" s="661"/>
      <c r="D28" s="661"/>
      <c r="E28" s="661"/>
      <c r="F28" s="661"/>
      <c r="G28" s="661"/>
      <c r="H28" s="661"/>
      <c r="I28" s="661"/>
      <c r="J28" s="661"/>
    </row>
  </sheetData>
  <sheetProtection/>
  <mergeCells count="17">
    <mergeCell ref="A27:J27"/>
    <mergeCell ref="A3:I3"/>
    <mergeCell ref="A2:J2"/>
    <mergeCell ref="D4:D5"/>
    <mergeCell ref="E4:E5"/>
    <mergeCell ref="F4:F5"/>
    <mergeCell ref="G4:G5"/>
    <mergeCell ref="A1:J1"/>
    <mergeCell ref="A28:J28"/>
    <mergeCell ref="H4:H5"/>
    <mergeCell ref="I4:I5"/>
    <mergeCell ref="A26:J26"/>
    <mergeCell ref="J4:J5"/>
    <mergeCell ref="A25:B25"/>
    <mergeCell ref="A4:A5"/>
    <mergeCell ref="B4:B5"/>
    <mergeCell ref="C4:C5"/>
  </mergeCells>
  <printOptions verticalCentered="1"/>
  <pageMargins left="0.4724409448818898" right="0" top="0.5905511811023623" bottom="0" header="0" footer="0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zoomScale="75" zoomScaleNormal="75" zoomScalePageLayoutView="0" workbookViewId="0" topLeftCell="A1">
      <selection activeCell="G16" sqref="G16"/>
    </sheetView>
  </sheetViews>
  <sheetFormatPr defaultColWidth="9.140625" defaultRowHeight="12.75"/>
  <cols>
    <col min="1" max="1" width="3.8515625" style="6" customWidth="1"/>
    <col min="2" max="2" width="39.8515625" style="6" customWidth="1"/>
    <col min="3" max="6" width="13.7109375" style="6" customWidth="1"/>
    <col min="7" max="7" width="14.421875" style="6" customWidth="1"/>
    <col min="8" max="16384" width="9.140625" style="6" customWidth="1"/>
  </cols>
  <sheetData>
    <row r="1" spans="1:7" ht="30" customHeight="1">
      <c r="A1" s="662" t="s">
        <v>571</v>
      </c>
      <c r="B1" s="662"/>
      <c r="C1" s="662"/>
      <c r="D1" s="662"/>
      <c r="E1" s="662"/>
      <c r="F1" s="662"/>
      <c r="G1" s="662"/>
    </row>
    <row r="2" spans="1:7" s="45" customFormat="1" ht="19.5" customHeight="1">
      <c r="A2" s="718" t="s">
        <v>60</v>
      </c>
      <c r="B2" s="718"/>
      <c r="C2" s="718"/>
      <c r="D2" s="718"/>
      <c r="E2" s="718"/>
      <c r="F2" s="718"/>
      <c r="G2" s="718"/>
    </row>
    <row r="3" spans="1:7" s="45" customFormat="1" ht="19.5" customHeight="1" thickBot="1">
      <c r="A3" s="702"/>
      <c r="B3" s="702"/>
      <c r="C3" s="702"/>
      <c r="D3" s="702"/>
      <c r="E3" s="702"/>
      <c r="F3" s="702"/>
      <c r="G3" s="24" t="s">
        <v>66</v>
      </c>
    </row>
    <row r="4" spans="1:7" ht="45" customHeight="1">
      <c r="A4" s="710" t="s">
        <v>56</v>
      </c>
      <c r="B4" s="665" t="s">
        <v>50</v>
      </c>
      <c r="C4" s="667" t="s">
        <v>533</v>
      </c>
      <c r="D4" s="667" t="s">
        <v>542</v>
      </c>
      <c r="E4" s="667" t="s">
        <v>101</v>
      </c>
      <c r="F4" s="667" t="s">
        <v>511</v>
      </c>
      <c r="G4" s="672" t="s">
        <v>544</v>
      </c>
    </row>
    <row r="5" spans="1:7" ht="45" customHeight="1" thickBot="1">
      <c r="A5" s="711"/>
      <c r="B5" s="666"/>
      <c r="C5" s="668"/>
      <c r="D5" s="668"/>
      <c r="E5" s="668"/>
      <c r="F5" s="668"/>
      <c r="G5" s="673"/>
    </row>
    <row r="6" spans="1:7" ht="9.75" customHeight="1" thickBot="1" thickTop="1">
      <c r="A6" s="28">
        <v>0</v>
      </c>
      <c r="B6" s="69">
        <v>1</v>
      </c>
      <c r="C6" s="29">
        <v>2</v>
      </c>
      <c r="D6" s="29">
        <v>3</v>
      </c>
      <c r="E6" s="29">
        <v>4</v>
      </c>
      <c r="F6" s="29">
        <v>5</v>
      </c>
      <c r="G6" s="31">
        <v>6</v>
      </c>
    </row>
    <row r="7" spans="1:7" ht="24.75" customHeight="1" thickTop="1">
      <c r="A7" s="40">
        <v>1</v>
      </c>
      <c r="B7" s="477" t="s">
        <v>555</v>
      </c>
      <c r="C7" s="220">
        <v>2127</v>
      </c>
      <c r="D7" s="220">
        <v>0</v>
      </c>
      <c r="E7" s="219">
        <v>0</v>
      </c>
      <c r="F7" s="239">
        <v>0</v>
      </c>
      <c r="G7" s="225"/>
    </row>
    <row r="8" spans="1:7" ht="24.75" customHeight="1">
      <c r="A8" s="40">
        <v>2</v>
      </c>
      <c r="B8" s="481" t="s">
        <v>526</v>
      </c>
      <c r="C8" s="220">
        <v>1662</v>
      </c>
      <c r="D8" s="220">
        <v>0</v>
      </c>
      <c r="E8" s="219">
        <v>0</v>
      </c>
      <c r="F8" s="85">
        <f aca="true" t="shared" si="0" ref="F8:F15">E8/C8*100</f>
        <v>0</v>
      </c>
      <c r="G8" s="225"/>
    </row>
    <row r="9" spans="1:7" ht="24.75" customHeight="1">
      <c r="A9" s="40">
        <v>3</v>
      </c>
      <c r="B9" s="481" t="s">
        <v>527</v>
      </c>
      <c r="C9" s="220">
        <v>1384</v>
      </c>
      <c r="D9" s="219">
        <v>0</v>
      </c>
      <c r="E9" s="219">
        <v>0</v>
      </c>
      <c r="F9" s="85">
        <f t="shared" si="0"/>
        <v>0</v>
      </c>
      <c r="G9" s="225"/>
    </row>
    <row r="10" spans="1:10" ht="24.75" customHeight="1">
      <c r="A10" s="40">
        <v>4</v>
      </c>
      <c r="B10" s="477" t="s">
        <v>530</v>
      </c>
      <c r="C10" s="220">
        <v>6218</v>
      </c>
      <c r="D10" s="220">
        <v>4</v>
      </c>
      <c r="E10" s="219">
        <v>44</v>
      </c>
      <c r="F10" s="85">
        <f t="shared" si="0"/>
        <v>0.7076230299131554</v>
      </c>
      <c r="G10" s="225">
        <f aca="true" t="shared" si="1" ref="G10:G17">D10/E10*100</f>
        <v>9.090909090909092</v>
      </c>
      <c r="J10" s="43"/>
    </row>
    <row r="11" spans="1:7" ht="24.75" customHeight="1">
      <c r="A11" s="40">
        <v>5</v>
      </c>
      <c r="B11" s="477" t="s">
        <v>548</v>
      </c>
      <c r="C11" s="220">
        <v>8442</v>
      </c>
      <c r="D11" s="220">
        <v>6</v>
      </c>
      <c r="E11" s="219">
        <v>55</v>
      </c>
      <c r="F11" s="85">
        <f t="shared" si="0"/>
        <v>0.6515043828476664</v>
      </c>
      <c r="G11" s="225">
        <f t="shared" si="1"/>
        <v>10.909090909090908</v>
      </c>
    </row>
    <row r="12" spans="1:7" ht="24.75" customHeight="1">
      <c r="A12" s="40">
        <v>6</v>
      </c>
      <c r="B12" s="477" t="s">
        <v>549</v>
      </c>
      <c r="C12" s="220">
        <v>691</v>
      </c>
      <c r="D12" s="220">
        <v>0</v>
      </c>
      <c r="E12" s="219">
        <v>0</v>
      </c>
      <c r="F12" s="85">
        <f t="shared" si="0"/>
        <v>0</v>
      </c>
      <c r="G12" s="225"/>
    </row>
    <row r="13" spans="1:7" ht="24.75" customHeight="1">
      <c r="A13" s="40">
        <v>7</v>
      </c>
      <c r="B13" s="477" t="s">
        <v>556</v>
      </c>
      <c r="C13" s="220">
        <v>816</v>
      </c>
      <c r="D13" s="220">
        <v>1</v>
      </c>
      <c r="E13" s="219">
        <v>1</v>
      </c>
      <c r="F13" s="85">
        <f t="shared" si="0"/>
        <v>0.12254901960784313</v>
      </c>
      <c r="G13" s="225">
        <v>0</v>
      </c>
    </row>
    <row r="14" spans="1:7" ht="24.75" customHeight="1">
      <c r="A14" s="40">
        <v>8</v>
      </c>
      <c r="B14" s="477" t="s">
        <v>3</v>
      </c>
      <c r="C14" s="220">
        <v>610</v>
      </c>
      <c r="D14" s="220">
        <v>0</v>
      </c>
      <c r="E14" s="219">
        <v>0</v>
      </c>
      <c r="F14" s="85">
        <f t="shared" si="0"/>
        <v>0</v>
      </c>
      <c r="G14" s="225"/>
    </row>
    <row r="15" spans="1:7" ht="24.75" customHeight="1">
      <c r="A15" s="40">
        <v>9</v>
      </c>
      <c r="B15" s="477" t="s">
        <v>534</v>
      </c>
      <c r="C15" s="220">
        <v>714</v>
      </c>
      <c r="D15" s="220">
        <v>42</v>
      </c>
      <c r="E15" s="219">
        <v>90</v>
      </c>
      <c r="F15" s="85">
        <f t="shared" si="0"/>
        <v>12.605042016806722</v>
      </c>
      <c r="G15" s="225">
        <f t="shared" si="1"/>
        <v>46.666666666666664</v>
      </c>
    </row>
    <row r="16" spans="1:7" ht="24.75" customHeight="1" thickBot="1">
      <c r="A16" s="32">
        <v>10</v>
      </c>
      <c r="B16" s="482" t="s">
        <v>546</v>
      </c>
      <c r="C16" s="253">
        <v>243</v>
      </c>
      <c r="D16" s="253">
        <v>0</v>
      </c>
      <c r="E16" s="253">
        <v>0</v>
      </c>
      <c r="F16" s="86">
        <v>0</v>
      </c>
      <c r="G16" s="251"/>
    </row>
    <row r="17" spans="1:7" ht="24.75" customHeight="1" thickBot="1" thickTop="1">
      <c r="A17" s="719" t="s">
        <v>525</v>
      </c>
      <c r="B17" s="720"/>
      <c r="C17" s="207">
        <f>SUM(C7:C16)</f>
        <v>22907</v>
      </c>
      <c r="D17" s="207">
        <f>SUM(D7:D16)</f>
        <v>53</v>
      </c>
      <c r="E17" s="207">
        <f>SUM(E7:E16)</f>
        <v>190</v>
      </c>
      <c r="F17" s="80">
        <f>E17/C17*100</f>
        <v>0.8294407822936221</v>
      </c>
      <c r="G17" s="79">
        <f t="shared" si="1"/>
        <v>27.89473684210526</v>
      </c>
    </row>
    <row r="18" spans="1:7" s="33" customFormat="1" ht="18" customHeight="1">
      <c r="A18" s="674" t="s">
        <v>8</v>
      </c>
      <c r="B18" s="675"/>
      <c r="C18" s="675"/>
      <c r="D18" s="675"/>
      <c r="E18" s="675"/>
      <c r="F18" s="675"/>
      <c r="G18" s="675"/>
    </row>
    <row r="19" spans="1:7" s="13" customFormat="1" ht="9.75">
      <c r="A19" s="713" t="s">
        <v>49</v>
      </c>
      <c r="B19" s="713"/>
      <c r="C19" s="713"/>
      <c r="D19" s="713"/>
      <c r="E19" s="713"/>
      <c r="F19" s="713"/>
      <c r="G19" s="713"/>
    </row>
    <row r="20" s="13" customFormat="1" ht="9.75"/>
    <row r="21" spans="1:11" ht="13.5">
      <c r="A21" s="661" t="s">
        <v>316</v>
      </c>
      <c r="B21" s="661"/>
      <c r="C21" s="661"/>
      <c r="D21" s="661"/>
      <c r="E21" s="661"/>
      <c r="F21" s="661"/>
      <c r="G21" s="661"/>
      <c r="H21" s="120"/>
      <c r="I21" s="120"/>
      <c r="J21" s="120"/>
      <c r="K21" s="120"/>
    </row>
  </sheetData>
  <sheetProtection/>
  <mergeCells count="14">
    <mergeCell ref="A21:G21"/>
    <mergeCell ref="A1:G1"/>
    <mergeCell ref="A4:A5"/>
    <mergeCell ref="B4:B5"/>
    <mergeCell ref="C4:C5"/>
    <mergeCell ref="D4:D5"/>
    <mergeCell ref="E4:E5"/>
    <mergeCell ref="F4:F5"/>
    <mergeCell ref="G4:G5"/>
    <mergeCell ref="A2:G2"/>
    <mergeCell ref="A3:F3"/>
    <mergeCell ref="A19:G19"/>
    <mergeCell ref="A18:G18"/>
    <mergeCell ref="A17:B17"/>
  </mergeCells>
  <printOptions verticalCentered="1"/>
  <pageMargins left="0.9055118110236221" right="0.4330708661417323" top="0.5905511811023623" bottom="0.5118110236220472" header="0.5118110236220472" footer="0.5118110236220472"/>
  <pageSetup horizontalDpi="600" verticalDpi="600" orientation="landscape" paperSize="9" r:id="rId1"/>
  <colBreaks count="1" manualBreakCount="1">
    <brk id="7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2016-06-22T07:57:34Z</cp:lastPrinted>
  <dcterms:created xsi:type="dcterms:W3CDTF">2001-11-26T11:42:29Z</dcterms:created>
  <dcterms:modified xsi:type="dcterms:W3CDTF">2016-07-15T09:27:22Z</dcterms:modified>
  <cp:category/>
  <cp:version/>
  <cp:contentType/>
  <cp:contentStatus/>
</cp:coreProperties>
</file>