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300" yWindow="180" windowWidth="17376" windowHeight="4116" tabRatio="917" firstSheet="27" activeTab="32"/>
  </bookViews>
  <sheets>
    <sheet name="садржај" sheetId="1" r:id="rId1"/>
    <sheet name="леталитет" sheetId="2" r:id="rId2"/>
    <sheet name="обдукције" sheetId="3" r:id="rId3"/>
    <sheet name="дужина лечења" sheetId="4" r:id="rId4"/>
    <sheet name="сестринска нега" sheetId="5" r:id="rId5"/>
    <sheet name="интерна леталитет" sheetId="6" r:id="rId6"/>
    <sheet name="интерна обдукције" sheetId="7" r:id="rId7"/>
    <sheet name="интерна дужина лечења" sheetId="8" r:id="rId8"/>
    <sheet name="педијатрија леталитет" sheetId="9" r:id="rId9"/>
    <sheet name="педијатрија обдукције" sheetId="10" r:id="rId10"/>
    <sheet name="педијатрија дужина лечења" sheetId="11" r:id="rId11"/>
    <sheet name="гин леталитет" sheetId="12" r:id="rId12"/>
    <sheet name="гин дужина лечења" sheetId="13" r:id="rId13"/>
    <sheet name="гин обдукције" sheetId="14" r:id="rId14"/>
    <sheet name="хирургија леталитет" sheetId="15" r:id="rId15"/>
    <sheet name="хирургија обдукције" sheetId="16" r:id="rId16"/>
    <sheet name="хирургија дужина лечења" sheetId="17" r:id="rId17"/>
    <sheet name="преоперативни дани" sheetId="18" r:id="rId18"/>
    <sheet name="пацијенти који су добили сепсу" sheetId="19" r:id="rId19"/>
    <sheet name="инфаркт" sheetId="20" r:id="rId20"/>
    <sheet name="цви" sheetId="21" r:id="rId21"/>
    <sheet name="царски рез и партнер" sheetId="22" r:id="rId22"/>
    <sheet name="повреде породиља и деце" sheetId="23" r:id="rId23"/>
    <sheet name="труднице и деца умрли " sheetId="24" r:id="rId24"/>
    <sheet name="ургентна" sheetId="25" r:id="rId25"/>
    <sheet name="збрињавање траума" sheetId="26" r:id="rId26"/>
    <sheet name="безбедност" sheetId="27" r:id="rId27"/>
    <sheet name="безбедност у хирургији" sheetId="28" r:id="rId28"/>
    <sheet name="болничке инфекције" sheetId="29" r:id="rId29"/>
    <sheet name="инфекције оп места 1" sheetId="30" r:id="rId30"/>
    <sheet name="инфекције оп места 2" sheetId="31" r:id="rId31"/>
    <sheet name="стерилизација" sheetId="32" r:id="rId32"/>
    <sheet name="специјалистички" sheetId="33" r:id="rId33"/>
    <sheet name="интерна спец" sheetId="34" r:id="rId34"/>
    <sheet name="хирургија спец" sheetId="35" r:id="rId35"/>
    <sheet name="педијатрија спец" sheetId="36" r:id="rId36"/>
    <sheet name="гин спец" sheetId="37" r:id="rId37"/>
    <sheet name="психијатрија спец" sheetId="38" r:id="rId38"/>
    <sheet name="стр усавршавање" sheetId="39" r:id="rId39"/>
    <sheet name="листе чекања (2)" sheetId="40" r:id="rId40"/>
    <sheet name="прикупљање крви" sheetId="41" r:id="rId41"/>
    <sheet name="компоненте крви" sheetId="42" r:id="rId42"/>
    <sheet name="комисија" sheetId="43" r:id="rId43"/>
    <sheet name="унапређење" sheetId="44" r:id="rId44"/>
    <sheet name="приговори" sheetId="45" r:id="rId45"/>
  </sheets>
  <definedNames>
    <definedName name="_xlnm.Print_Area" localSheetId="26">'безбедност'!$A$1:$J$34</definedName>
    <definedName name="_xlnm.Print_Area" localSheetId="27">'безбедност у хирургији'!$A$1:$K$20</definedName>
    <definedName name="_xlnm.Print_Area" localSheetId="28">'болничке инфекције'!$A$1:$E$29</definedName>
    <definedName name="_xlnm.Print_Area" localSheetId="12">'гин дужина лечења'!$A$1:$J$18</definedName>
    <definedName name="_xlnm.Print_Area" localSheetId="11">'гин леталитет'!$A$1:$G$15</definedName>
    <definedName name="_xlnm.Print_Area" localSheetId="7">'интерна дужина лечења'!$A$1:$J$28</definedName>
    <definedName name="_xlnm.Print_Area" localSheetId="29">'инфекције оп места 1'!$A$1:$E$41</definedName>
    <definedName name="_xlnm.Print_Area" localSheetId="30">'инфекције оп места 2'!$A$1:$E$49</definedName>
    <definedName name="_xlnm.Print_Area" localSheetId="42">'комисија'!$A$1:$V$37</definedName>
    <definedName name="_xlnm.Print_Area" localSheetId="41">'компоненте крви'!$A$1:$E$16</definedName>
    <definedName name="_xlnm.Print_Area" localSheetId="1">'леталитет'!$A$1:$G$37</definedName>
    <definedName name="_xlnm.Print_Area" localSheetId="39">'листе чекања (2)'!$A$1:$J$73</definedName>
    <definedName name="_xlnm.Print_Area" localSheetId="2">'обдукције'!$A$1:$H$35</definedName>
    <definedName name="_xlnm.Print_Area" localSheetId="10">'педијатрија дужина лечења'!$A$1:$J$20</definedName>
    <definedName name="_xlnm.Print_Area" localSheetId="8">'педијатрија леталитет'!$A$1:$G$21</definedName>
    <definedName name="_xlnm.Print_Area" localSheetId="9">'педијатрија обдукције'!$A$1:$I$21</definedName>
    <definedName name="_xlnm.Print_Area" localSheetId="17">'преоперативни дани'!$A$1:$H$21</definedName>
    <definedName name="_xlnm.Print_Area" localSheetId="44">'приговори'!$A$1:$K$33</definedName>
    <definedName name="_xlnm.Print_Area" localSheetId="37">'психијатрија спец'!$A$1:$M$16</definedName>
    <definedName name="_xlnm.Print_Area" localSheetId="4">'сестринска нега'!$A$1:$G$35</definedName>
    <definedName name="_xlnm.Print_Area" localSheetId="32">'специјалистички'!$A$1:$M$34</definedName>
    <definedName name="_xlnm.Print_Area" localSheetId="38">'стр усавршавање'!$A$1:$H$34</definedName>
    <definedName name="_xlnm.Print_Area" localSheetId="43">'унапређење'!$A$1:$Z$34</definedName>
    <definedName name="_xlnm.Print_Area" localSheetId="24">'ургентна'!$A$1:$H$15</definedName>
    <definedName name="_xlnm.Print_Area" localSheetId="15">'хирургија обдукције'!$A$1:$H$21</definedName>
    <definedName name="_xlnm.Print_Area" localSheetId="21">'царски рез и партнер'!$A$1:$I$14</definedName>
  </definedNames>
  <calcPr fullCalcOnLoad="1"/>
</workbook>
</file>

<file path=xl/sharedStrings.xml><?xml version="1.0" encoding="utf-8"?>
<sst xmlns="http://schemas.openxmlformats.org/spreadsheetml/2006/main" count="1931" uniqueCount="621">
  <si>
    <t>СПЕЦИЈАЛНА БОЛНИЦАЗА ЦЕРЕБРАЛНУ ПАРАЛИЗУ И  РАЗВОЈНУ НЕУРОЛОГИЈУ</t>
  </si>
  <si>
    <t>* Нису укључени подаци о леченим и умрлим пацијентима на неонатолошким одељењима при породилиштима, као и на геријатријским и психијатријским одељењима у клиничко-болничким центрима.</t>
  </si>
  <si>
    <t>(интернистичке гране медицине)</t>
  </si>
  <si>
    <t>ЗАВОД ЗА ПСИХОФИЗИОЛОШКЕ ПОРЕМЕЋАЈЕ И ГОВОРНУ ПАТОЛОГИЈУ</t>
  </si>
  <si>
    <t>* Нису укључени подаци о леченим и умрлим пацијентима на геријатријским и психијатријским одељењима у клиничко-болничким центрима.</t>
  </si>
  <si>
    <t>(хируршке гране медицине)</t>
  </si>
  <si>
    <t>(гинекологија и акушерство)</t>
  </si>
  <si>
    <t xml:space="preserve">БРОЈ МЕДИЦИНСКИХ СЕСТАРА </t>
  </si>
  <si>
    <t>ИНСТИТУТ ЗА КАРДИОВАСКУЛАРНЕ БОЛЕСТИ ДЕДИЊЕ</t>
  </si>
  <si>
    <t>* Нису укључени подаци о леченим и умрлим пацијентима на неонатолошким одељењима при породилиштима.</t>
  </si>
  <si>
    <t>БРОЈ ИСПИСАНИХ ОПЕРИСАНИХ ПАЦИЈЕНАТА</t>
  </si>
  <si>
    <t>СТОПА ЛЕТАЛИТЕТА ОПЕРИСАНИХ ПАЦИЈЕНАТА</t>
  </si>
  <si>
    <t>БРОЈ ХИРУРШКИХ ИНТЕРВЕНЦИЈА ОБАВЉЕНИХ У ХИРУРШКИМ САЛАМА</t>
  </si>
  <si>
    <t>БРОЈ ПРЕОПЕРАТИВНИХ ДАНА ЛЕЧЕЊА ЗА СВЕ ХИРУРШКЕ ИНТЕРВЕНЦИЈЕ ОБАВЉЕНЕ У ХИРУРШКИМ САЛАМА</t>
  </si>
  <si>
    <t>БРОЈ ЛЕКАРА УКЉУЧЕНИХ У ОПЕРАТИВНИ ПРОГРАМ</t>
  </si>
  <si>
    <t>БРОЈ ПОРОЂАЈА ОБАВЉЕНИХ ЦАРСКИМ РЕЗОМ</t>
  </si>
  <si>
    <t>БРОЈ ТРУДНИЦА И ПОРОДИЉА УМРЛИХ ТОКОМ ХОСПИТАЛИЗАЦИЈЕ</t>
  </si>
  <si>
    <t>БРОЈ ЖИВОРОЂЕНЕ ДЕЦЕ УМРЛЕ ДО ОТПУСТА ИЗ БОЛНИЦЕ</t>
  </si>
  <si>
    <t>ПРОЦЕНАТ ПОРОЂАЈА ОБАВЉЕНИХ ЦАРСКИМ РЕЗОМ</t>
  </si>
  <si>
    <t>СТОПА ИНЦИДЕНЦИЈЕ ИНФЕКЦИЈА ОПЕРАТИВНОГ МЕСТА</t>
  </si>
  <si>
    <t>УКУПАН БРОЈ ПРВИХ ПРЕГЛЕДА</t>
  </si>
  <si>
    <t>ПРОСЕЧНА ДУЖИНА ЧЕКАЊА НА ЗАКАЗАН ПРВИ ПРЕГЛЕД</t>
  </si>
  <si>
    <t>УКУПАН БРОЈ САТИ У НЕДЕЉИ КАДА СЛУЖБА РАДИ ПОПОДНЕ</t>
  </si>
  <si>
    <t>БРОЈ ДАНА У МЕСЕЦУ КАДА ЈЕ ОМОГУЋЕНО ЗАКАЗИВАЊЕ СПЕЦ.-КОНС. ПРЕГЛЕДА</t>
  </si>
  <si>
    <t>УКУПНА ДУЖИНА ЧЕКАЊА НА ЗАКАЗАН ПРВИ ПРЕГЛЕД</t>
  </si>
  <si>
    <t xml:space="preserve">ИНСТИТУТ ЗА ЗДРАВСТВЕНУ ЗАШТИТУ МАЈКЕ И ДЕТЕТА СРБИЈЕ </t>
  </si>
  <si>
    <t>ИНСТИТУТ ЗА ОРТОПЕДСКО-ХИРУРШКЕ БОЛЕСТИ "БАЊИЦА"</t>
  </si>
  <si>
    <t>СПЕЦИЈАЛНА БОЛНИЦА ЗА ЦЕРЕБРАЛНУ ПАРАЛИЗУ И РАЗВОЈНУ НЕУРОЛОГИЈУ</t>
  </si>
  <si>
    <t>КЛИНИЧКИ ЦЕНТАР СРБИЈЕ</t>
  </si>
  <si>
    <t>ЗАВОД ЗА ПСИХОФИЗИОЛОШКЕ ПОРЕМЕЋАЈЕ И ГОВОРНУ ПАТОЛОГИЈУ "ПРОФ ДР ЦВЕТКО БРАЈОВИЋ"</t>
  </si>
  <si>
    <t>БРОЈ КОМПЛИКАЦИЈА УСЛЕД ДАВАЊА АНЕСТЕЗИЈЕ</t>
  </si>
  <si>
    <t>БРОЈ ПОНОВЉЕНИХ ОПЕРАЦИЈА У ИСТОЈ РЕГИЈИ</t>
  </si>
  <si>
    <t>БРОЈ СВИХ БОЛНИЧКИХ ИНФЕКЦИЈА НА ЈЕДИНИЦИ ИНТЕНЗИВНЕ НЕГЕ</t>
  </si>
  <si>
    <t>СТОПА ИНЦИДЕНЦИЈЕ СВИХ БОЛНИЧКИХ ИНФЕКЦИЈА НА ЈЕДИНИЦИ ИНТЕНЗИВНЕ НЕГЕ</t>
  </si>
  <si>
    <t>БРОЈ ОПЕРИСАНИХ ПАЦИЈЕНАТА ОДРЕЂЕНЕ КЛАСЕ КОНТАМИНАЦИЈЕ ОПЕРАТИВНОГ МЕСТА</t>
  </si>
  <si>
    <t>БРОЈ ПАЦИЈЕНАТА СА ИНФЕКЦИЈОМ ОПЕРАТИВНОГ МЕСТА ОДРЕЂЕНЕ КЛАСЕ КОНТАМИНАЦИЈЕ</t>
  </si>
  <si>
    <t>КЛАСА КОНТАМИНАЦИЈЕ ОПЕРАТИВНОГ МЕСТА</t>
  </si>
  <si>
    <t>Нераздвојене класе</t>
  </si>
  <si>
    <t>II</t>
  </si>
  <si>
    <t>III</t>
  </si>
  <si>
    <t>IV</t>
  </si>
  <si>
    <t>I</t>
  </si>
  <si>
    <t>БРОЈ ПРЕГЛЕДАНИХ ПАЦИЈЕНАТА</t>
  </si>
  <si>
    <t>БРОЈ ПОКУШАНИХ КАРДИОПУЛМОНАЛНИХ РЕАНИМАЦИЈА</t>
  </si>
  <si>
    <t>БРОЈ УСПЕШНИХ КАРДИОПУЛМОНАЛНИХ РЕАНИМАЦИЈА</t>
  </si>
  <si>
    <t>ПРОЦЕНАТ УСПЕШНИХ КАРДИОПУЛМОНАЛНИХ РЕАНИМАЦИЈА</t>
  </si>
  <si>
    <t>* Нису укључени подаци о леченим пацијентима на геријатријским и психијатријским одељењима у клиничко-болничким центрима.</t>
  </si>
  <si>
    <t>БРОЈ РАДИОНИЦА, ЕДУКАТИВНИХ СКУПОВА И СЕМИНАРА ОДРЖАНИХ У ЗУ</t>
  </si>
  <si>
    <t>(интернистичке гране медицине)*</t>
  </si>
  <si>
    <t xml:space="preserve">СПЕЦИЈАЛНА БОЛНИЦА ЗА ЕНДЕМСКУ НЕФРОПАТИЈУ </t>
  </si>
  <si>
    <t>**Педијатријске гране медицине не укључују дечју хирургију, која је приказана у оквиру хируршких грана медицине.</t>
  </si>
  <si>
    <t>ЗДРАВСТВЕНА
 УСТАНОВА</t>
  </si>
  <si>
    <t>Ред.  
бр.</t>
  </si>
  <si>
    <t>(педијатријске гране медицине)**</t>
  </si>
  <si>
    <t>ПРОЦЕНАТ ПОДУДАРНОСТИ 
КЛИНИЧКИХ И ОБДУКЦИОНИХ ДИЈАГНОЗА</t>
  </si>
  <si>
    <t>УКУПАН
 БРОЈ 
УМРЛИХ</t>
  </si>
  <si>
    <t>УКУПАН БРОЈ УМРЛИХ
 УПУЋЕНИХ НА ОБДУКЦИЈУ</t>
  </si>
  <si>
    <t>Ред.
бр.</t>
  </si>
  <si>
    <t>ЗДРАВСТВЕНА 
УСТАНОВА</t>
  </si>
  <si>
    <t>ЗДРАВСТВЕНА
УСТАНОВА</t>
  </si>
  <si>
    <t>СПЕЦИЈАЛНА БОЛНИЦА ЗА 
РЕХАБИЛИТАЦИЈУ И ОРТОПЕДСКУ ПРОТЕТИКУ</t>
  </si>
  <si>
    <t>(педијатријске гране медицине**)</t>
  </si>
  <si>
    <t>КЛИНИКА ЗА РЕХАБИЛИТАЦИЈУ 
"ДР М.ЗОТОВИЋ"</t>
  </si>
  <si>
    <t xml:space="preserve">Табела 1 </t>
  </si>
  <si>
    <t>Табела 2</t>
  </si>
  <si>
    <t>Табела 3</t>
  </si>
  <si>
    <t>Табела 4</t>
  </si>
  <si>
    <t xml:space="preserve">Табела 5 </t>
  </si>
  <si>
    <t xml:space="preserve">Табела 6 </t>
  </si>
  <si>
    <t xml:space="preserve">Табела 7 </t>
  </si>
  <si>
    <t>УКУПАН 
БРОЈ УМРЛИХ</t>
  </si>
  <si>
    <t>Табела 8</t>
  </si>
  <si>
    <t xml:space="preserve">Табела 10 </t>
  </si>
  <si>
    <t>Табела 11</t>
  </si>
  <si>
    <t>Табела 12</t>
  </si>
  <si>
    <t>Табела 13</t>
  </si>
  <si>
    <t>Табела 14</t>
  </si>
  <si>
    <t xml:space="preserve">Табела 15 </t>
  </si>
  <si>
    <t>Табела 16</t>
  </si>
  <si>
    <t>Табела 17</t>
  </si>
  <si>
    <t>Табела 19</t>
  </si>
  <si>
    <t>Табела 23</t>
  </si>
  <si>
    <t>Табела 26</t>
  </si>
  <si>
    <t>Табела 28</t>
  </si>
  <si>
    <t>Табела 27</t>
  </si>
  <si>
    <t>Табела 29</t>
  </si>
  <si>
    <t>Табела 31</t>
  </si>
  <si>
    <t>Табела 32</t>
  </si>
  <si>
    <t>ИНСТИТУТ ЗА КВБ ДЕДИЊЕ</t>
  </si>
  <si>
    <t>КЛИНИЧКИ ЦEНТАР СРБИЈЕ **</t>
  </si>
  <si>
    <t>ИНСТИТУТ ЗА ЗДРАВСТВЕНУ ЗАШТИТУ МАЈКЕ И ДЕТЕТА СРБИЈЕ "ДР В.ЧУПИЋ" *</t>
  </si>
  <si>
    <t>ПРОСЕЧАН
 БРОЈ ПРЕОПЕРАТИВНИХ ДАНА</t>
  </si>
  <si>
    <t>СПЕЦИЈАЛНА БОЛНИЦА ЗА ЦЕРЕБРАЛНУ ПАРАЛИЗУ И  РАЗВОЈНУ НЕУРОЛОГИЈУ</t>
  </si>
  <si>
    <t>КЛИНИЧКИ ЦЕНТАР 
СРБИЈЕ</t>
  </si>
  <si>
    <t>КБЦ 
 "БЕЖАНИЈСКА КОСА"</t>
  </si>
  <si>
    <t>Табела 35</t>
  </si>
  <si>
    <t>УНИВЕРЗИТЕТСКА 
ДЕЧЈА КЛИНИКА</t>
  </si>
  <si>
    <t>Ред
бр.</t>
  </si>
  <si>
    <t>Ред. 
бр.</t>
  </si>
  <si>
    <t>Ред.
    бр.</t>
  </si>
  <si>
    <t xml:space="preserve">Табела 9 </t>
  </si>
  <si>
    <t>(педијатријске гране медицине) **</t>
  </si>
  <si>
    <t xml:space="preserve">КЛИНИЧКИ ЦEНТАР СРБИЈЕ </t>
  </si>
  <si>
    <t>УКУПАН БРОЈ
 УМРЛИХ</t>
  </si>
  <si>
    <t>КБЦ "ЗВЕЗДАРА"*</t>
  </si>
  <si>
    <t>КЛИНИЧКИ ЦEНТАР СРБИЈЕ**</t>
  </si>
  <si>
    <t>БРОЈ ЛЕКАРА</t>
  </si>
  <si>
    <t>КБЦ "ДР ДРАГИША МИШОВИЋ"</t>
  </si>
  <si>
    <t>Ред бр.</t>
  </si>
  <si>
    <t>ПРОСЕЧАН БРОЈ ПРЕГЛЕДАНИХ ДДК ПО ЛЕКАРУ</t>
  </si>
  <si>
    <t>БРОЈ ДАВАЊА КРВИ У МОБИЛНОМ ТИМУ</t>
  </si>
  <si>
    <t>БРОЈ ДАВАЊА КРВИ У УСТАНОВИ</t>
  </si>
  <si>
    <t>БРОЈ ПРЕГЛЕДАНИХ ДДК</t>
  </si>
  <si>
    <t>БРОЈ НАМЕНСКИХ ДАВАЊА</t>
  </si>
  <si>
    <t>УКУПАН БРОЈ ДАВАЊА КРВИ</t>
  </si>
  <si>
    <t>ПРОСЕЧАН БРОЈ ДАВАЊА КРВИ ДДК ПО ЛЕКАРУ</t>
  </si>
  <si>
    <t>% НАМЕНСКИХ ДАВАЊА КРВИ</t>
  </si>
  <si>
    <t>% ДАВАЊА КРВИ НА ТЕРЕНУ</t>
  </si>
  <si>
    <t>% ИЗДАТИХ ЈЕДИНИЦА ЦЕЛЕ КРВИ</t>
  </si>
  <si>
    <t>% ИЗДАТИХ ДЕЛЕУКОЦИТО-ВАНИХ ЕРИТРОЦИТА</t>
  </si>
  <si>
    <t>ФАМИЛИЈА ПРОДУКТА</t>
  </si>
  <si>
    <t>БРОЈ ЈЕДИНИЦА</t>
  </si>
  <si>
    <t>% КОНТРОЛИСАНИХ ЈЕДИНИЦА</t>
  </si>
  <si>
    <t>ПРОИЗВЕДЕНИХ</t>
  </si>
  <si>
    <t>КОНТРОЛИСАНИХ</t>
  </si>
  <si>
    <t>КБЦ"ДР ДРАГИША МИШОВИЋ"</t>
  </si>
  <si>
    <t>ЕРИТРОЦИТИ</t>
  </si>
  <si>
    <t>ЗАМРЗНУТА СВЕЖА ПЛАЗМА</t>
  </si>
  <si>
    <t>ТРОМБОЦИТИ</t>
  </si>
  <si>
    <t>Табела 36</t>
  </si>
  <si>
    <t>Р.
бр.</t>
  </si>
  <si>
    <t xml:space="preserve"> ТОМОГРАФИЈА МАГНЕТНОМ РЕЗОНАНЦОМ (шифра 560001)</t>
  </si>
  <si>
    <t>Специјална болница за цереброваскуларне болести "Свети Сава"</t>
  </si>
  <si>
    <t>КБЦ "Бежанијска коса"</t>
  </si>
  <si>
    <t>КЦС</t>
  </si>
  <si>
    <t xml:space="preserve">УКУПНО </t>
  </si>
  <si>
    <t xml:space="preserve"> ПЕРКУТАНА АНГИОПЛАСТИКА КОРОНАРНИХ АРТЕРИЈА БАЛОН КАТЕТЕРОМ (шифра 010917)</t>
  </si>
  <si>
    <t>КБЦ "Звездара"</t>
  </si>
  <si>
    <t>КБЦ "Земун"</t>
  </si>
  <si>
    <t>ИКВБ " Дедиње"</t>
  </si>
  <si>
    <t xml:space="preserve"> СЕЛЕКТИВНА КОРОНАРОГРАФИЈА (шифра 010924)</t>
  </si>
  <si>
    <t xml:space="preserve">ИКВБ " Дедиње"  </t>
  </si>
  <si>
    <t xml:space="preserve">КЦС </t>
  </si>
  <si>
    <t xml:space="preserve"> ТОТАЛНА ПРОТЕЗА КУКА И КОЛЕНА (шифра 252839)</t>
  </si>
  <si>
    <t>Институт "Бањица"</t>
  </si>
  <si>
    <t>СКЕНЕР ДИЈАГНОСТИКА</t>
  </si>
  <si>
    <t>ДОНЕТ ГОДИШЊИ ПРОГРАМ ПРОВЕРЕ КВАЛИТЕТА СТРУЧНОГ РАДА</t>
  </si>
  <si>
    <t>ДА ЛИ ПОСТОЈЕ ИЗВЕШТАЈИ О РАДУ КОМИСИЈЕ</t>
  </si>
  <si>
    <t>ДА ЛИ СУ ИЗВЕШТАЈИ ДОСТУПНИ ЗАПОСЛЕНИМ</t>
  </si>
  <si>
    <t>КОМИСИЈА ПОДНОСИ ИЗВЕШТАЈ ДИРЕКТОРУ И УО</t>
  </si>
  <si>
    <t>ЗДРАВСТВЕНА УСТАНОВА ЈЕ НА ВИДНА МЕСТА ИСТАКЛА:</t>
  </si>
  <si>
    <t>ИСТРАЖИВАЊЕ ЗАДОВОЉСТВА КОРИСНИКА</t>
  </si>
  <si>
    <t>ИСТРАЖИВАЊЕ ЗАДОВОЉСТВА ЗАПОСЛЕНИХ</t>
  </si>
  <si>
    <t xml:space="preserve">ОБАВЕШТЕЊЕ О ВРСТИ ЗДРАВСТВЕНИХ УСЛУГА НА ТЕРЕТ РЗЗО </t>
  </si>
  <si>
    <t>ОБАВЕШТЕЊЕ О УСЛУГАМА КОЈЕ НЕ ПЛАЋА РЗЗО</t>
  </si>
  <si>
    <t>ОБАВЕШТЕЊЕ О ПАРТИЦИПАЦИЈИ</t>
  </si>
  <si>
    <t>ЦЕНОВНИК УСЛУГА КОЈЕ ПЛАЋАЈУ ПАЦИЈЕНТИ</t>
  </si>
  <si>
    <t>КЊИГУ ЗА ПРИМЕДБЕ И ЖАЛБЕ ПАЦИЈЕНАТА</t>
  </si>
  <si>
    <t>ПОДАТКЕ О ЗАШТИТНИКУ ПАЦИЈЕНТОВИХ ПРАВА</t>
  </si>
  <si>
    <t>ОБАВЉЕНО</t>
  </si>
  <si>
    <t xml:space="preserve">УРАЂЕНА АНАЛИЗА </t>
  </si>
  <si>
    <t>ИНСТИТУТ ЗА КВБ "ДЕДИЊЕ"</t>
  </si>
  <si>
    <t>СПЕЦИЈАЛНА БОЛНИЦА ЗА ЦВБ "СВЕТИ САВА"</t>
  </si>
  <si>
    <t>КЛИНИКА ЗА РЕХАБ. "ДР М.ЗОТОВИЋ"</t>
  </si>
  <si>
    <t>СПЕЦИЈАЛНА БОЛ.ЗА ЦЕР. ПАРАЛИЗУ И  РАЗВОЈНУ НЕУРОЛОГИЈУ</t>
  </si>
  <si>
    <t>СПЕЦИЈАЛНА БОЛ. ЗА РЕХАБИЛИТАЦИЈУ И ОРТ.ПРОТЕТИКУ</t>
  </si>
  <si>
    <t>ЗАВОД ЗА ПСИХОФИЗ. ПОРЕМЕЋАЈЕ И ГОВОРНУ ПАТ.</t>
  </si>
  <si>
    <t>Табела 37</t>
  </si>
  <si>
    <t>УКУПАН БРОЈ ПАЦИЈЕНАТА НА ЛИСТИ ЧЕКАЊА НА ДАН 31.12.</t>
  </si>
  <si>
    <t>УКУПАН БРОЈ ДАНА ПРОВЕДЕНИХ НА ЛИСТИ ЧЕКАЊА</t>
  </si>
  <si>
    <t>БРОЈ НОВИХ ПАЦИЈЕНАТА НА ЛИСТИ ЧЕКАЊА</t>
  </si>
  <si>
    <t>ПРОСЕЧНА ДУЖИНА ЧЕКАЊА</t>
  </si>
  <si>
    <t>КЛИНИКА ЗА НЕУРОЛОГИЈУ И ПСИЈХИЈАТРИЈУ ЗА ДЕЦУ И ОМЛАДИНУ</t>
  </si>
  <si>
    <t>ГИНЕКОЛОШКО АКУШЕРСКА КЛИНИКА - НАРОДНИ ФРОНТ</t>
  </si>
  <si>
    <t>ИНСТИТУТ ЗА КАРДИОВАСКУЛАРНЕ БОЛЕСТИ - ДЕДИЊЕ</t>
  </si>
  <si>
    <t xml:space="preserve">У К У П Н О </t>
  </si>
  <si>
    <t>УКУПНО</t>
  </si>
  <si>
    <t>ПРОЦЕНАТ 
ОБДУКОВАНИХ</t>
  </si>
  <si>
    <t>УКУПАН
 БРОЈ УМРЛИХ</t>
  </si>
  <si>
    <t xml:space="preserve">ИНСТИТУТ ЗА КАРДИОВАСКУЛАРНЕ БОЛЕСТИ "ДЕДИЊЕ" </t>
  </si>
  <si>
    <t xml:space="preserve">ИНСТИТУТ ЗА ОРТОПЕДСКО- ХИРУРШКЕ БОЛЕСТИ "БАЊИЦА" </t>
  </si>
  <si>
    <t>Табела 24</t>
  </si>
  <si>
    <t>Табела 33</t>
  </si>
  <si>
    <t xml:space="preserve"> ИМПЛАНТАЦИЈА АОРТНЕ И МИТРАЛНЕ ВАЛВУЛЕ У ЕКК (шифре 012818, 012817, 012816)</t>
  </si>
  <si>
    <t>БРОЈ  ВРАЋЕНИХ ИЗВЕШТАЈА О ОБДУКЦИЈИ</t>
  </si>
  <si>
    <t>БРОЈ ПАЦИЈЕНАТА КОЈИ СЕ ПРАТЕ ПО ДЕФИНИСАНОМ ПРОЦЕСУ ЗДРАВСТВЕНЕ НЕГЕ</t>
  </si>
  <si>
    <t xml:space="preserve">БРОЈ УПУЋЕНИХ ПИСАМА ПАТРОНАЖНОЈ СЛУЖБИ </t>
  </si>
  <si>
    <t>ПРОЦЕНАТ ПАЦИЈАНАТА КОЈИ СЕ ПРАТЕ ПО ПРОЦЕСУ ЗДРАВСТВЕНЕ НЕГЕ</t>
  </si>
  <si>
    <t>ПРОЦЕНАТ СЕСТРИНСКИХ ОТПУСНИХ ПИСАМА ПАТРОНАЖНОЈ СЛУЖБИ</t>
  </si>
  <si>
    <t>БРОЈ ДАНА БОЛЕСНИЧКОГ ЛЕЧЕЊА</t>
  </si>
  <si>
    <t>БРОЈ МЕДИЦИНСКИХ СЕСТАРА</t>
  </si>
  <si>
    <t>БРОЈ ПАЦИЈАНАТА КОД КОЈИХ ЈЕ ИЗВРШЕН ПОНОВНИ ПРИЈЕМ НА ОДЕЉЕЊЕ ИНТЕНЗИВНЕ НЕГЕ</t>
  </si>
  <si>
    <t>ПРОСЕЧАН БРОЈ МЕДИЦИНСКИХ СЕСТАРА ПО ЗАУЗЕТОЈ БОЛНИЧКОЈ ПОСТЕЉИ</t>
  </si>
  <si>
    <t>БРОЈ
 ИСПИСАНИХ БОЛЕСНИКА</t>
  </si>
  <si>
    <t>БРОЈ ПАЦИЈЕНАТА ЛЕЧЕНИХ НА ОДЕЉЕЊУ ИНТЕНЗИВНЕ НЕГЕ</t>
  </si>
  <si>
    <t>ПРОЦЕНАТ ПАЦИЈЕНАТА КОД КОЈИХ ЈЕ ИЗВРШЕН ПОНОВНИ ПРИЈЕМ НА ОДЕЉЕЊЕ ИНТЕНЗИВНЕ НЕГЕ</t>
  </si>
  <si>
    <t>УКУПАН БРОЈ ПРЕГЛЕДА</t>
  </si>
  <si>
    <t>БРОЈ ПАЦИЈЕНАТА КОЈИ СУ ИМАЛИ ЗАКАЗАН ПРВИ ПРЕГЛЕД</t>
  </si>
  <si>
    <t>УКУПАН БРОЈ ЗАКАЗАНИХ ПРЕГЛЕДА</t>
  </si>
  <si>
    <t>БРОЈ ПАЦИЈЕНАТА КОЈИ СУ ПРЕГЛЕДАНИ У РОКУ ОД 30 МИН ОД ВРЕМЕНА ЗАКАЗАНОГ ТЕРМИНА</t>
  </si>
  <si>
    <t>ПРОЦЕНАТ ЗАКАЗАНИХ ПОСЕТА У ОДНОСУ НА УКУПАН БРОЈ  ПОСЕТА</t>
  </si>
  <si>
    <t>ПРОЦЕНАТ ПАЦИЈЕНАТА КОЈИ СУ ПРИМЉЕНИ КОД ЛЕКАРА У РОКУ ОД 30 МИН ОД ВРЕМЕНА ЗАКАЗАНОГ ТЕРМИНА</t>
  </si>
  <si>
    <t xml:space="preserve">                                                                                                       (гинекологија и акушерство)</t>
  </si>
  <si>
    <t xml:space="preserve">                                                                                               (психијатрија)</t>
  </si>
  <si>
    <t>ДУЖИНА ЧЕКАЊА НА ПРЕГЛЕД (У МИНУТИМА)</t>
  </si>
  <si>
    <t>ПРОСЕЧНА ДУЖИНА ЧЕКАЊА НА ПРЕГЛЕД (У МИНУТИМА)</t>
  </si>
  <si>
    <t>ИНСТИТУТ ЗА ОРТОПЕДСКО ХИРУРШКЕ БОЛЕСТИ БАЊИЦА</t>
  </si>
  <si>
    <t>БРОЈ ПОРОЂАЈА У ЕПИДУРАЛНОЈ АНЕСТЕЗИЈИ</t>
  </si>
  <si>
    <t>БРОЈ ПОРОЂАЈА УЗ ПРИСУСТВО ПАРТНЕРА</t>
  </si>
  <si>
    <t>ПРОЦЕНАТ ПОРОЂАЈА У ЕПИДУРАЛНОЈ АНЕСТЕЗИЈИ</t>
  </si>
  <si>
    <t>ПРОЦЕНАТ ПОРОЂАЈА УЗ ПРИСУСТВО ПАРТНЕРА</t>
  </si>
  <si>
    <t xml:space="preserve">БРОЈ ПОРОДИЉА КОЈЕ СУ ИМАЛЕ НОРМАЛАН ПОРОЂАЈ </t>
  </si>
  <si>
    <t>УКУПАН БРОЈ ПОРОДИЉА</t>
  </si>
  <si>
    <t>БРОЈ ПОРОДИЉА КОЈЕ СУ ИМАЛЕ ПОВРЕДУ ПРИ ПОРОЂАЈУ</t>
  </si>
  <si>
    <t>БРОЈ ДАНА ЛЕЖАЊА ПОРОДИЉА КОЈЕ СУ ИМАЛЕ НОРМАЛАН ПОРОЂАЈ</t>
  </si>
  <si>
    <t>УКУПАН БРОЈ НОВОРОЂЕНЧАДИ</t>
  </si>
  <si>
    <t>БРОЈ НОВОРОЂЕНЧАДИ КОЈА СУ ИМАЛА ПОВРЕДУ ПРИ РАЂАЊУ</t>
  </si>
  <si>
    <t>ПРОЦЕНАТ ПОРОДИЉА КОЈЕ СУ ИМАЛЕ ПОВРЕДУ ПРИ ПОРОЂАЈУ</t>
  </si>
  <si>
    <t>ПРОЦЕНАТ НОВОРОЂЕНЧАДИ КОЈА СУ ИМАЛА ПОВРЕДУ ПРИ РАЂАЊУ</t>
  </si>
  <si>
    <t>ПРОСЕЧНА ДУЖИНА ЛЕЖАЊА У БОЛНИЦИ ЗА НОРМАЛАН ПОРОЂАЈ</t>
  </si>
  <si>
    <t>БРОЈ ПАЦИЈЕНАТА СА ДЕКУБИТУСИМА</t>
  </si>
  <si>
    <t>БРОЈ ИСПИСАНИХ ПАЦИЈЕНАТА</t>
  </si>
  <si>
    <t>БРОЈ ДАНА ХОСПИТАЛИЗАЦИЈЕ</t>
  </si>
  <si>
    <t>БРОЈ СВИХ ПАДОВА ПАЦИЈЕНАТА</t>
  </si>
  <si>
    <t>БРОЈ ПАЦИЈЕНАТА СА ТРОМБОЕМБОЛИЈСКИМ КОМПЛИКАЦИЈАМА</t>
  </si>
  <si>
    <t>СТОПА ПАДОВА ПАЦИЈЕНАТА</t>
  </si>
  <si>
    <t>СТОПА ПАЦИЈЕНАТА СА ДЕКУБИТУСИМА</t>
  </si>
  <si>
    <t>СТОПА ТРОМБОЕМБОЛИЈСКИХ КОМПЛИКАЦИЈА</t>
  </si>
  <si>
    <t>ПОСТОЈАЊЕ ПЛАНА ЕДУКАЦИЈЕ ЗА СВЕ ЗАПОСЛЕНЕ У ЗДРАВСТВЕНОЈ УСТАНОВИ</t>
  </si>
  <si>
    <t>БРОЈ ЗДРАВСТВЕНИХ РАДНИКА И САРАДНИКА ЗАПОСЛЕНИХ У ЗДРАВСТВЕНОЈ УСТАНОВИ</t>
  </si>
  <si>
    <t>БРОЈ АКРЕДИТОВАНИХ ПРОГРАМА КОНТИНУИРАНЕ МЕД. ЕДУКАЦИЈЕ ЧИЈИ СУ НОСИОЦИ ЗАПОСЛЕНИ У ЗУ</t>
  </si>
  <si>
    <t>БРОЈ ОПЕРИСАНИХ ПАЦИЈЕНАТА</t>
  </si>
  <si>
    <t>БРОЈ ХИРУРШКИХ ИНТЕРВЕНЦИЈА</t>
  </si>
  <si>
    <t>БРОЈ МЕХАНИЧКИХ ЈАТРОГЕНИХ ОШТЕЋЕЊА КОД ХИРУРШКЕ ИНТЕРВЕНЦИЈЕ</t>
  </si>
  <si>
    <t>СТОПА КОМПЛИКАЦИЈА УСЛЕД ДАВАЊА АНЕСТЕЗИЈЕ</t>
  </si>
  <si>
    <t>СТОПА ПОНОВЉЕНИХ ОПЕРАЦИЈА У ИСТОЈ РЕГИЈИ</t>
  </si>
  <si>
    <t>СТОПА МЕХАНИЧКИХ ЈАТРОГЕНИХ ОШТЕЋЕЊА КОД ХИРУРШКЕ ИНТЕРВЕНЦИЈЕ</t>
  </si>
  <si>
    <t>БРОЈ ХИРУРШКИХ ИНТЕРВЕНЦИЈА КОЈЕ СУ УРАЂЕНЕ НА ПОГРЕШНОМ ПАЦИЈЕНТУ, ПОГРЕШНОЈ СТРАНИ ТЕЛА И ПОГРЕШНОМ ОРГАНУ</t>
  </si>
  <si>
    <t>БРОЈ БИОЛОШКИХ КОНТРОЛА СТЕРИЛИЗАЦИЈЕ</t>
  </si>
  <si>
    <t>БРОЈ АУТОКЛАВА</t>
  </si>
  <si>
    <t>ПРОСЕЧАН БРОЈ КОНТРОЛА ПО АУТОКЛАВУ</t>
  </si>
  <si>
    <t>БРОЈ ПОДНЕТИХ ПРИГОВОРА</t>
  </si>
  <si>
    <t>НАЧИН НАПЛАЋИВАЊА ЗДРАВСТВЕНИХ УСЛУГА</t>
  </si>
  <si>
    <t>ОРГАНИЗАЦИЈА ЗДРАВСТВЕНЕ СЛУЖБЕ</t>
  </si>
  <si>
    <t>ВРЕМЕ ЧЕКАЊА НА ЗДРАВСТВЕНЕ УСЛУГЕ</t>
  </si>
  <si>
    <t>РЕФУНДАЦИЈА НОВЧАНИХ СРЕДСТАВА</t>
  </si>
  <si>
    <t>ПРАВА ПАЦИЈЕНАТА</t>
  </si>
  <si>
    <t>ДРУГО</t>
  </si>
  <si>
    <t>ГАК НАРОДНИ ФРОНТ</t>
  </si>
  <si>
    <t>КБЦ "ДРАГИША МИШОВИЋ"- ДЕДИЊЕ</t>
  </si>
  <si>
    <t>БРОЈ ПАЦИЈЕНАТА КОЈИ СУ ДОБИЛИ СЕПСУ ПОСЛЕ ОПЕРАЦИЈЕ</t>
  </si>
  <si>
    <t>БРОЈ СВИХ УМРЛИХ ОПЕРИСАНИХ ПАЦИЈЕНАТА</t>
  </si>
  <si>
    <t>БРОЈ УМРЛИХ ПАЦИЈЕНАТА ПОСЛЕ АПЕНДЕКТОМИЈЕ</t>
  </si>
  <si>
    <t>БРОЈ УМРЛИХ ПАЦИЈЕНАТА ПОСЛЕ ХОЛЕЦИСТЕКТОМИЈЕ</t>
  </si>
  <si>
    <t>ПРОЦЕНАТ ПАЦИЈЕНАТА КОЈИ СУ ДОБИЛИ СЕПСУ ПОСЛЕ ОПЕРАЦИЈЕ</t>
  </si>
  <si>
    <t>ФАКОЕМУЛЗИФИКАЦИЈА КАТАРАКТЕ СА УГРАЂИВАЊЕМ ЛЕНС - ИМПЛАНТАТА (шифра 112810)</t>
  </si>
  <si>
    <t>ИН СИТУ БАЈ ПАС (шифра 012875)</t>
  </si>
  <si>
    <t xml:space="preserve"> АОРТНО КОРОНАРНИ ТРОСТРУКИ БАЈ ПАС (шифра 012844)</t>
  </si>
  <si>
    <t xml:space="preserve"> РЕКОНСТРУКТИВНЕ ОПЕРАЦИЈЕ НА ПЕРИФЕРНИМ АРТЕРИЈАМА (Т-Т, ТЕА) (шифра 012859)</t>
  </si>
  <si>
    <t>РЕКОНСТРУКТИВНЕ ОПЕРАЦИЈЕ НА АОРТИ И ГРАНАМА (шифра 012864)</t>
  </si>
  <si>
    <t>БРОЈ ПАЦИЈЕНАТА СА АИМ ВРАЋЕНИХ У КОРОНАРНУ ЈЕДИНИЦУ</t>
  </si>
  <si>
    <t>БРОЈ ПОНОВНИХ ХОСПИТАЛИЗАЦИЈА ПАЦИЈЕНАТА СА АИМ У РОКУ ОД 30 ДАНА ОД ОТПУСТА ИЗ БОЛНИЦЕ</t>
  </si>
  <si>
    <t>ПРОЦЕНАТ ПОНОВНИХ ХОСПИТАЛИЗАЦИЈА ПАЦИЈЕНАТА СА АИМ У РОКУ ОД 30 ДАНА ОД ОТПУСТА</t>
  </si>
  <si>
    <t>ПРОСЕЧНА ДУЖИНА БОЛНИЧКОГ ЛЕЧЕЊА ЗА АИМ</t>
  </si>
  <si>
    <t>БРОЈ ДАНА БОЛНИЧКОГ ЛЕЧЕЊА ЗА АИМ</t>
  </si>
  <si>
    <t>ПРОЦЕНАТ УМРЛИХ ОД АИМ У ТОКУ ПРВИХ 48 САТИ ОД ПРИЈЕМА У БОЛНИЦУ</t>
  </si>
  <si>
    <t>СТОПА ЛЕТАЛИТЕТА ЗА АИМ</t>
  </si>
  <si>
    <t>УКУПАН БРОЈ УМРЛИХ ОД АИМ</t>
  </si>
  <si>
    <t>БРОЈ УМРЛИХ ОД АИМ У ТОКУ ПРВИХ 48 САТИ ОД ПРИЈЕМА У БОЛНИЦУ</t>
  </si>
  <si>
    <t>БРОЈ ИСПИСАНИХ БОЛЕСНИКА СА ДИЈАГНОЗОМ АИМ</t>
  </si>
  <si>
    <t>БРОЈ ПОНОВНИХ ХОСПИТАЛИЗАЦИЈА ПАЦИЈЕНАТА СА ЦВИ У РОКУ ОД 30 ДАНА ОД ОТПУСТА ИЗ БОЛНИЦЕ</t>
  </si>
  <si>
    <t>ПРОЦЕНАТ ПОНОВНИХ ХОСПИТАЛИЗАЦИЈА ПАЦИЈЕНАТА СА ЦВИ У РОКУ ОД 30 ДАНА ОД ОТПУСТА</t>
  </si>
  <si>
    <t>БРОЈ ПАЦИЈЕНАТА СА ЦВИ ВРАЋЕНИХ НА ИНТЕНЗИВНУ НЕГУ</t>
  </si>
  <si>
    <t>УКУПАН БРОЈ УМРЛИХ УПУЋЕНИХ
 НА ОБДУКЦИЈУ</t>
  </si>
  <si>
    <t>БРОЈ ПАЦИЈEНАТА КОД КОЈИХ ЈЕ ИЗВРШЕН ПОНОВНИ ПРИЈЕМ НА ОДЕЉЕЊЕ ИНТЕНЗИВНЕ НЕГЕ</t>
  </si>
  <si>
    <t>ПРОЦЕНАТ ПАЦИЈЕНАТА СА АИМ КОД КОЈИХ ЈЕ ИЗВРШЕН ПОНОВНИ ПРИJEМ НА КОРОНАРНУ ЈЕДИНИЦУ</t>
  </si>
  <si>
    <t>ПРОЦЕНАТ ПАЦИЈЕНАТА СА ЦВИ КОД КОЈИХ ЈЕ ИЗВРШЕН ПОНОВНИ ПРИJEМ У ИНТЕНЗИВНУ ЈЕДИНИЦУ</t>
  </si>
  <si>
    <t>ЗАВОД ЗА ПСИХОФИЗИОЛОШКЕ ПОРЕМЕЋАЈЕ И ГОВОРНУ ПАТОЛОГИЈУ "ПРОФ. ДР ЦВЕТКО БРАЈОВИЋ"</t>
  </si>
  <si>
    <t>ИНСТИТУТ ЗА ОРТОПЕДСКО ХИРУРШКЕ БОЛЕСТИ "БАЊИЦА"</t>
  </si>
  <si>
    <t>СПЕЦ. БОЛНИЦА ЗА ЦЕРЕБРОВАСК. БОЛ. "СВЕТИ САВА"</t>
  </si>
  <si>
    <t>КЛ. ЗА НЕУРОЛОГИЈУ И ПСИХ. ЗА ДЕЦУ И ОМЛАДИНУ</t>
  </si>
  <si>
    <t>ИНСТ.ЗА ЗДРАВ. ЗАШТИТУ МАЈКЕ И ДЕТЕТА СРБИЈЕ "ДР В.ЧУПИЋ"</t>
  </si>
  <si>
    <t>ИНСТ.ЗА КАРДИОВАСК. БОЛЕСТИ "ДЕДИЊЕ"</t>
  </si>
  <si>
    <t>ИНСТ. ЗА ОРТОПЕДСКО- ХИРУРШКЕ БОЛ. "БАЊИЦА"</t>
  </si>
  <si>
    <t>СПЕЦ. БОЛН. ЗА ИНТ. БОЛ. МЛАДЕНОВАЦ</t>
  </si>
  <si>
    <t>СПЕЦ. БОЛН. ЗА БОЛЕСТИ ЗАВИСНОСТИ</t>
  </si>
  <si>
    <t>СПЕЦ. БОЛН. ЗА РЕХАБИЛИТАЦИЈУ И ОРТОПЕДСКУ ПРОТЕТИКУ</t>
  </si>
  <si>
    <t>ЗАВОД ЗА ПСИХОФИЗ. ПОРЕМ. И ГОВ.ПАТОЛ.</t>
  </si>
  <si>
    <t>СПЕЦ. БОЛН. ЗА ЕНД. НЕФРОПАТ.  ЛАЗАРЕВАЦ</t>
  </si>
  <si>
    <t>ДОНЕТ ИНТЕРГРИСАНИ ПЛАН СТАЛНОГ УНАПРЕЂЕЊА КВАЛИТЕТА  РАДА</t>
  </si>
  <si>
    <t>БРОЈ ОДРЖАНИХ САСТАНАКА КОМИСИЈЕ</t>
  </si>
  <si>
    <t>БРОЈ СПРОВЕДЕНИХ ВАНРЕДНИХ ПРОВЕРА КВАЛИТЕТА СТРУЧНОГ РАДА</t>
  </si>
  <si>
    <t>БРОЈ ПОДНЕТИХ ПРИГОВОРА ПАЦИЈЕНАТА</t>
  </si>
  <si>
    <t>БРОЈ МАНДАТНИХ КАЗНИ НАПЛАЋЕНИХ ЗБОГ ДУВАНСКОГ ДИМА</t>
  </si>
  <si>
    <t>ДА ЛИ ПОСТОЈИ АЖУРИРАНА ИНТЕРНЕТ ПРЕЗЕНТАЦИЈА ЗДРАВСТВЕНЕ УСТАНОВЕ</t>
  </si>
  <si>
    <t>КЛИНИЧКИ ЦEНТАР СРБИЈЕ*</t>
  </si>
  <si>
    <t>БРОЈ ОПЕРИСАНИХ ПАЦИЈЕНАТА У ОПШТОЈ, РЕГИОНАЛНОЈ И ЛОКАЛНОЈ АНЕСТЕЗИЈИ</t>
  </si>
  <si>
    <t>ПРОСЕЧАН БРОЈ ОПЕРИСАНИХ ПАЦИЈЕНАТА У ОПШТОЈ, РЕГИОНАЛНОЈ И ЛОКАЛНОЈ АНЕСТЕЗИЈИ ПО ХИРУРГУ</t>
  </si>
  <si>
    <t xml:space="preserve">КБЦ "ЗВЕЗДАРА" </t>
  </si>
  <si>
    <t>Табела 18</t>
  </si>
  <si>
    <t>Табела 20</t>
  </si>
  <si>
    <t>Табела 21</t>
  </si>
  <si>
    <t>Табела 22</t>
  </si>
  <si>
    <t>Табела 25</t>
  </si>
  <si>
    <t>Табела 29-наставак</t>
  </si>
  <si>
    <t>Табела 30</t>
  </si>
  <si>
    <t xml:space="preserve">         Табела 34</t>
  </si>
  <si>
    <t>Табела 38</t>
  </si>
  <si>
    <t>Табела 39</t>
  </si>
  <si>
    <t>Табела 40</t>
  </si>
  <si>
    <t>Табела 41</t>
  </si>
  <si>
    <t>Табела 42</t>
  </si>
  <si>
    <t>Истраживање задовољства корисника се не спроводи у педијатријским и психијатријским болницама.</t>
  </si>
  <si>
    <t>ИЗВЕШТАЈ КОМИСИЈЕ ЗА УНАПРЕЂЕЊЕ КВАЛИТЕТА РАДА ЗДРАВСТВЕНЕ УСТАНОВЕ У БОЛНИЦАМА У БЕОГРАДУ</t>
  </si>
  <si>
    <t xml:space="preserve">СПЕЦИЈАЛНА БОЛНИЦА ЗА ЦЕРЕБРОВАСКУЛАРНЕ БОЛЕСТИ "СВЕТИ САВА" </t>
  </si>
  <si>
    <t xml:space="preserve">ИНСТИТУТ ЗА ОНКОЛОГИЈУ И РАДИОЛОГИЈУ СРБИЈЕ </t>
  </si>
  <si>
    <t>* Нису укључени подаци о леченим пацијентима на неонатолошким одељењима при породилиштима.</t>
  </si>
  <si>
    <t>Табела 38-наставак</t>
  </si>
  <si>
    <t>(педијатријске гране медицине)</t>
  </si>
  <si>
    <t>СТРАНА 1</t>
  </si>
  <si>
    <t>СТРАНА 2</t>
  </si>
  <si>
    <t>СТОПА 
ЛЕТАЛИТЕТА</t>
  </si>
  <si>
    <t>СТРАНА 5</t>
  </si>
  <si>
    <t>СТРАНА 6</t>
  </si>
  <si>
    <t>СТРАНА 7</t>
  </si>
  <si>
    <t>СТРАНА 8</t>
  </si>
  <si>
    <t>СТРАНА 9</t>
  </si>
  <si>
    <t>СТРАНА 10</t>
  </si>
  <si>
    <t>СТРАНА  3</t>
  </si>
  <si>
    <t>СТРАНА  4</t>
  </si>
  <si>
    <t>СТРАНА 11</t>
  </si>
  <si>
    <t>СТРАНА 12</t>
  </si>
  <si>
    <t>СТРАНА 14</t>
  </si>
  <si>
    <t>СТРАНА 15</t>
  </si>
  <si>
    <t>СТРАНА 16</t>
  </si>
  <si>
    <t>СТРАНА 17</t>
  </si>
  <si>
    <t>СТРАНА 18</t>
  </si>
  <si>
    <t>СТРАНА 19</t>
  </si>
  <si>
    <t>СТРАНА 20</t>
  </si>
  <si>
    <t>СТРАНА 21</t>
  </si>
  <si>
    <t>СТРАНА 22</t>
  </si>
  <si>
    <t>СТРАНА 23</t>
  </si>
  <si>
    <t>СТРАНА 24</t>
  </si>
  <si>
    <t>СТРАНА 25</t>
  </si>
  <si>
    <t>СТРАНА 26</t>
  </si>
  <si>
    <t>СТРАНА 27</t>
  </si>
  <si>
    <t>СТРАНА 28</t>
  </si>
  <si>
    <t>СТРАНА 29</t>
  </si>
  <si>
    <t>СТРАНА 30</t>
  </si>
  <si>
    <t>СТРАНА 31</t>
  </si>
  <si>
    <t>СТРАНА 32</t>
  </si>
  <si>
    <t>СТРАНА 33</t>
  </si>
  <si>
    <t xml:space="preserve">САДРЖАЈ </t>
  </si>
  <si>
    <t>ТАБЕЛА</t>
  </si>
  <si>
    <t>СТРАНА</t>
  </si>
  <si>
    <t>Леталитет у болницама у Београду</t>
  </si>
  <si>
    <t xml:space="preserve">Табела бр 1 </t>
  </si>
  <si>
    <t>Табела бр 11</t>
  </si>
  <si>
    <t>Табела бр 16</t>
  </si>
  <si>
    <t>Извештај о проценту пацијената који се прате по процесу здравствене неге и сестринских отпусних писама патронажној служби</t>
  </si>
  <si>
    <t>Табела бр 2</t>
  </si>
  <si>
    <t>Леталитет у болницама у Београду (интернистичке гране медицине)</t>
  </si>
  <si>
    <t>Извештај о броју обдукованих и подударности клиничких и обдукционих дијагноза у болницама у Београду (интернистичке гране медицине)</t>
  </si>
  <si>
    <t>Табела бр 7</t>
  </si>
  <si>
    <t>Табела бр 12</t>
  </si>
  <si>
    <t>Табела бр 5</t>
  </si>
  <si>
    <t>Леталитет у болницама у Београду (педијатријске гране медицине)</t>
  </si>
  <si>
    <t>Извештај о броју обдукованих и подударности клиничких и обдукционих дијагноза у болницама у Београду (педијатријске гране медицине)</t>
  </si>
  <si>
    <t>Табела бр 10</t>
  </si>
  <si>
    <t>Табела бр 15</t>
  </si>
  <si>
    <t>Леталитет у болницама у Београду (гинекологија и акушерство)</t>
  </si>
  <si>
    <t>Табела бр 4</t>
  </si>
  <si>
    <t>Извештај о броју обдукованих и подударности клиничких и обдукционих дијагноза у болницама у Београду (гинекологија и акушерство)</t>
  </si>
  <si>
    <t>Табела бр 14</t>
  </si>
  <si>
    <t>Табела бр 9</t>
  </si>
  <si>
    <t>Леталитет у болницама у Београду (хируршке гране медицине)</t>
  </si>
  <si>
    <t>Табела бр 3</t>
  </si>
  <si>
    <t>Табела бр 8</t>
  </si>
  <si>
    <t>Табела бр 13</t>
  </si>
  <si>
    <t>Извештај о броју обдукованих и подударности клиничких и обдукционих дијагноза у болницама у Београду (хируршке гране медицине)</t>
  </si>
  <si>
    <t>Извештај о просечном броју преоперативних дана лечења и оперисаних пацијената по хирургу у  болницама у Београду</t>
  </si>
  <si>
    <t>Табела бр 20</t>
  </si>
  <si>
    <t>Табела бр 19</t>
  </si>
  <si>
    <t>Извештај о показатељима квалитета здравствене заштите пацијената са акутним инфарктом миокарда</t>
  </si>
  <si>
    <t>Табела бр 17</t>
  </si>
  <si>
    <t xml:space="preserve">Извештај о показатељима квалитета здравствене заштите пацијената са цереброваскуларним инсултом </t>
  </si>
  <si>
    <t>Табела бр 18</t>
  </si>
  <si>
    <t>Извештај о броју порођаја обављених царским резом, у епидуралној анестезији и порођаја обављених уз присуство партнера или члана породице</t>
  </si>
  <si>
    <t>Табела бр 21</t>
  </si>
  <si>
    <t>Табела бр 22</t>
  </si>
  <si>
    <t>Табела бр 23</t>
  </si>
  <si>
    <t>Извештај о падовима, декубитусима и тромбоемболијским компликацијама пацијената у болницама у Београду</t>
  </si>
  <si>
    <t>Табела бр 26</t>
  </si>
  <si>
    <t>Табела бр 27</t>
  </si>
  <si>
    <t>Табела бр 28</t>
  </si>
  <si>
    <t>Извештај о стопи инциденције инфекција оперативног места</t>
  </si>
  <si>
    <t>Табела бр 29</t>
  </si>
  <si>
    <t>Табела бр 30</t>
  </si>
  <si>
    <t>Табела бр 31</t>
  </si>
  <si>
    <t>Табела бр 32</t>
  </si>
  <si>
    <t>Табела бр 33</t>
  </si>
  <si>
    <t>Табела бр 34</t>
  </si>
  <si>
    <t>Табела бр 35</t>
  </si>
  <si>
    <t>Табела бр 36</t>
  </si>
  <si>
    <t>Табела бр 37</t>
  </si>
  <si>
    <t>Табела бр 38</t>
  </si>
  <si>
    <t>Извештај о показатељима безбедности пацијената у хирургији у болницама у Београду</t>
  </si>
  <si>
    <t>Извештај о болничким инфекцијама на јединици интензивне неге у болницама у Београду</t>
  </si>
  <si>
    <t xml:space="preserve">Извештај о показатељима квалитета који се прате у специјалистичко-консултативним службама  у болницама у Београду  </t>
  </si>
  <si>
    <t>Извештај о показатељима квалитета који се прате у специјалистичко-консултативним службама  у болницама у Београду  (интернистичке гране медицине)</t>
  </si>
  <si>
    <t>Извештај о показатељима квалитета који се прате у специјалистичко-консултативним службама  у болницама у Београду  (хируршке гране медицине)</t>
  </si>
  <si>
    <t>Извештај о показатељима квалитета који се прате у специјалистичко-консултативним службама  у болницама у Београду  (педијатријске гране медицине)</t>
  </si>
  <si>
    <t>Извештај о показатељима квалитета који се прате у специјалистичко-консултативним службама  у болницама у Београду   (гинекологија и акушерство)</t>
  </si>
  <si>
    <t>%</t>
  </si>
  <si>
    <t>СВЕГА</t>
  </si>
  <si>
    <t>УНИВЕРЗИТЕТСКА  ДЕЧЈА КЛИНИКА</t>
  </si>
  <si>
    <t xml:space="preserve">ЗДРАВСТВЕНА
 УСТАНОВА </t>
  </si>
  <si>
    <t>Извештај о проценту породиља и новорођенчади који су имали повреду
током порођаја и рађања и о просечној дужини болничког лечења за нормалан порођај</t>
  </si>
  <si>
    <t>Извештај о показатељима квалитета који се прате у специјалистичко-консултативним службама  у болницама у Београду  (психијатрија)</t>
  </si>
  <si>
    <t>Извештај о стицању и обнови знања и вештина запослених у болницама у Београду</t>
  </si>
  <si>
    <t xml:space="preserve">Показатељи квалитета  вођења листа чекања у болницама у Београду за изабране процедуре / интервенције </t>
  </si>
  <si>
    <t>Извештај о прикупљању и издавању крви у болницама у Београду</t>
  </si>
  <si>
    <t>Табела бр 39</t>
  </si>
  <si>
    <t>Табела бр 40</t>
  </si>
  <si>
    <t>Извештај о контроли квалитета компоненти крви у болницама у Београду</t>
  </si>
  <si>
    <t>Табела бр 41</t>
  </si>
  <si>
    <t>Извештај комисије за унапређење квалитета рада здравствене установе у болницама у Београду</t>
  </si>
  <si>
    <t>Извештај о броју поднетих приговора у болницама у Београду</t>
  </si>
  <si>
    <t>Табела бр 42</t>
  </si>
  <si>
    <t>СТРАНА 13</t>
  </si>
  <si>
    <t>СТРАНА 34</t>
  </si>
  <si>
    <t>СТРАНА 35</t>
  </si>
  <si>
    <t>СТРАНА 36</t>
  </si>
  <si>
    <t>СТРАНА 37</t>
  </si>
  <si>
    <t>СТРАНА 38</t>
  </si>
  <si>
    <t>СТРАНА 39</t>
  </si>
  <si>
    <t>СТРАНА 40</t>
  </si>
  <si>
    <t>СТРАНА 41</t>
  </si>
  <si>
    <t>СТРАНА 42</t>
  </si>
  <si>
    <t>СТРАНА 43</t>
  </si>
  <si>
    <t>Извештај о биолошкој контроли стерилизације у болницама у Београду</t>
  </si>
  <si>
    <t>НЕ</t>
  </si>
  <si>
    <t>КЛИНИЧКИ ЦEНТАР СРБИЈЕ
(УРГЕНТНИ ЦЕНТАР)</t>
  </si>
  <si>
    <t>ДА</t>
  </si>
  <si>
    <t>КБЦ "ЗВЕЗДАРА "</t>
  </si>
  <si>
    <t xml:space="preserve">КБЦ "БЕЖАНИЈСКА КОСА" * </t>
  </si>
  <si>
    <t>** У збир укупног броја исписаних болесника није сабрано 1582 пацијената који су преведени из ургентног центра на даље лечење у друге клинике КЦС</t>
  </si>
  <si>
    <t>ГАК " НАРОДНИ ФРОНТ "</t>
  </si>
  <si>
    <t>КЛИНИКА ЗА 
ПСИХИЈАТРИЈСКЕ БОЛЕСТИ ДР Л.ЛАЗАРЕВИЋ</t>
  </si>
  <si>
    <t xml:space="preserve"> КЛИНИКА ЗА ПСИХИЈАТ.БОЛ. "ДР ЛАЗА ЛАЗАРЕВИЋ"</t>
  </si>
  <si>
    <t>КЛИНИКА ЗА ПСИХИЈАТРИЈСКЕ БОЛЕСТИ "ДР Л. ЛАЗАРЕВИЋ"</t>
  </si>
  <si>
    <t xml:space="preserve">*У ГАК "Народни фронт"  све пријаве новорођене деце су укључене у број упућених писама патронажној служби. </t>
  </si>
  <si>
    <t>КВАЛИТЕТ ЗДР. УСЛУГА</t>
  </si>
  <si>
    <t>ПОСТУПАК ЗДР. .РАДНИКА И САРАДНИКА</t>
  </si>
  <si>
    <t>БРОЈ ПАЦИЈЕНАТА КОД КОЈИХ ЈЕ ИЗВРШЕН ПОНОВНИ ПРИЈЕМ НА ОДЕЉЕЊЕ ИНТЕНЗИВНЕ НЕГЕ</t>
  </si>
  <si>
    <t>У КБЦ "Бежанијска коса" скенер је био у квару целе године.</t>
  </si>
  <si>
    <t>КЦС није доставио податке.</t>
  </si>
  <si>
    <t>СУМАРНИ ИЗВЕШТАЈ О АКТИВНОСТИМА КОМИСИЈЕ ЗА УНАПРЕЂЕЊЕ КВАЛИТЕТА РАДА ЗДРАВСТВЕНЕ УСТАНОВЕ</t>
  </si>
  <si>
    <t>Табела 43</t>
  </si>
  <si>
    <t>БРОЈ УНАПРЕЂЕНИХ ПОКАЗАТЕЉА КВАЛИТЕТА ЗДРАВСТВЕНЕ ЗАШТИТЕ (БЕЗ ПОКАЗАТЕЉА БЕЗБЕДНОСТИ ПАЦИЈЕНТА)</t>
  </si>
  <si>
    <t>БРОЈ УНАПРЕЂЕНИХ ПОКАЗАТЕЉА БЕЗБЕДНОСТИ ПАЦИЈЕНАТА</t>
  </si>
  <si>
    <t>БРОЈ УНАПРЕЂЕНИХ АСПЕКАТА ЗАДОВОЉСТВА КОРИСНИКА</t>
  </si>
  <si>
    <t>БРОЈ УНАПРЕЂЕНИХ АСПЕКАТА ЗАДОВОЉСТВА ЗАПОСЛЕНИХ</t>
  </si>
  <si>
    <t>БРОЈ СПРОВЕДЕНИХ ПРЕПОРУКА ИЗ ЗАВРШНОГ ИЗВЕШТАЈА АГЕНЦИЈЕ ЗА АКРЕДИТАЦИЈУ ЗДРАВСТВЕНИХ УСТАНОВА СРБИЈЕ</t>
  </si>
  <si>
    <t>ПЛАНИРАНО</t>
  </si>
  <si>
    <t>ОСТВАРЕНО</t>
  </si>
  <si>
    <t>Ред. бр.</t>
  </si>
  <si>
    <t>СТРАНА 44</t>
  </si>
  <si>
    <t>БРОЈ СПРОВЕДЕНИХ ПРЕПОРУКА И МЕРА ИЗ ПОСЛЕДЊЕГ ИЗВЕШТАЈА О РЕДОВНОЈ СПОЉНОЈ ПРОВЕРИ КВАЛИТЕТА</t>
  </si>
  <si>
    <t>БРОЈ СПРОВЕДЕНИХ ПРЕПОРУКА И МЕРА ИЗ ПОСЛЕДЊЕГ ИЗВЕШТАЈА О УНУТРАШЊОЈ ПРОВЕРИ КВАЛИТЕТА</t>
  </si>
  <si>
    <t>ИНСТИТУТ ЗА З.З. МАЈКЕ И ДЕТЕТА СРБИЈЕ "ДР В.ЧУПИЋ"</t>
  </si>
  <si>
    <t>Сумарни извештај о активностима комисије за унапређење квалитета рада здравствене установе</t>
  </si>
  <si>
    <t>Табела бр 43</t>
  </si>
  <si>
    <r>
      <t xml:space="preserve">БРОЈ ПАЦИЈЕНАТА СА ЛИСТЕ ЧЕКАЊА КОЈИМА ЈЕ УРАЂЕНА </t>
    </r>
    <r>
      <rPr>
        <b/>
        <i/>
        <sz val="6.5"/>
        <rFont val="Arial Narrow"/>
        <family val="2"/>
      </rPr>
      <t>ИНТЕРВЕНЦИЈА</t>
    </r>
  </si>
  <si>
    <r>
      <t xml:space="preserve">УКУПАН БРОЈ СВИХ ПАЦИЈЕНАТА  КОЈИМА ЈЕ УРАЂЕНА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У  ЗУ</t>
    </r>
  </si>
  <si>
    <t>БРОЈ ПАЦИЈЕНАТА СА ЛИСТЕ ЧЕКАЊА КОЈИ СУ СКИНУТИ/ ОБРИСАНИ СА ЛИСТЕ ЧЕКАЊА</t>
  </si>
  <si>
    <r>
      <t xml:space="preserve">% ИЗВРШЕНИХ </t>
    </r>
    <r>
      <rPr>
        <b/>
        <i/>
        <sz val="6.5"/>
        <rFont val="Arial Narrow"/>
        <family val="2"/>
      </rPr>
      <t>ИНТЕРВЕНЦИЈА</t>
    </r>
    <r>
      <rPr>
        <b/>
        <i/>
        <sz val="7.5"/>
        <rFont val="Arial Narrow"/>
        <family val="2"/>
      </rPr>
      <t xml:space="preserve"> СА ЛИСТЕ ЧЕКАЊА У ОДНОСУ НА УКУПАН БРОЈ</t>
    </r>
  </si>
  <si>
    <t>ИНСТИТУТ ЗА МЕДИЦИНУ РАДА СРБИЈЕ "Др Д. Карајовић"</t>
  </si>
  <si>
    <t>СПЕЦИЈАЛНА БОЛ.ЗА ЦЕР. ПАРАЛИЗУ И  РАЗ. НЕУРОЛОГИЈУ</t>
  </si>
  <si>
    <t>Табела бр 29-наставак</t>
  </si>
  <si>
    <t>Извештај о просечној дужини болничког лечења, броју медицинских сестара по заузетој постељи и проценту пацијената код којих је извршен 
поновни пријем  у јединицу интензивне неге у болницама у Београду (гинекологија и акушерство)</t>
  </si>
  <si>
    <t xml:space="preserve">КБЦ "БЕЖАНИЈСКА КОСА" </t>
  </si>
  <si>
    <t>ЗаВОД ЗА ЗДРАВСТВЕНУ ЗАШТИТУ СТУДЕНАТА</t>
  </si>
  <si>
    <t>УКУПАН
БРОЈ УМРЛИХ</t>
  </si>
  <si>
    <t>* У збир укупног броја исписаних болесника није сабрано 830 пацијената који су преведени из ургентног центра на даље лечење у друге клинике КЦС</t>
  </si>
  <si>
    <t>ЗАВОД ЗА ЗДРАВСТВЕНУ ЗАШТИТУ СТУДЕНАТА</t>
  </si>
  <si>
    <r>
      <t>ГАК "НАРОДНИ ФРОНТ"</t>
    </r>
    <r>
      <rPr>
        <b/>
        <sz val="8"/>
        <rFont val="Arial"/>
        <family val="0"/>
      </rPr>
      <t>*</t>
    </r>
  </si>
  <si>
    <r>
      <t xml:space="preserve">       </t>
    </r>
    <r>
      <rPr>
        <b/>
        <sz val="10"/>
        <rFont val="Arial"/>
        <family val="2"/>
      </rPr>
      <t>*</t>
    </r>
    <r>
      <rPr>
        <b/>
        <sz val="10"/>
        <rFont val="Arial Narrow"/>
        <family val="2"/>
      </rPr>
      <t xml:space="preserve"> У ГАК "Народни фронт" укључени су и подаци са неонатолошке интензивне неге.</t>
    </r>
  </si>
  <si>
    <r>
      <t>УНИВЕРЗИТЕТСКА ДЕЧЈА КЛИНИКА</t>
    </r>
    <r>
      <rPr>
        <sz val="7.5"/>
        <rFont val="Arial"/>
        <family val="2"/>
      </rPr>
      <t>*</t>
    </r>
  </si>
  <si>
    <t xml:space="preserve">*Универзитетска дечја клиника је навела да има 3 аутоклава од којих је 1 неисправан и на којима није рађена биолошка контрола стерилизације. Клиника има плазма стерилизатор на коме се ради биолошка контрола стерилизације једном у 3 месеца. </t>
  </si>
  <si>
    <t>Клиника за психијатријске болести "Др Лаза Лазаревић" није доставила податке о броју првих прегледа. 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</si>
  <si>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Институт за онкологију и радиологију Србије и Специјална болница за церебралну парализу и развојну неурологију нису доставили податке о броју пацијената који су прегледани у року од 30 минута од заказаног термина.</t>
  </si>
  <si>
    <t>Институт за онкологију и радиологију Србије није доставио податке о броју пацијената који су прегледани у року од 30 минута од заказаног термина.</t>
  </si>
  <si>
    <t>Клинички центар Србије и Институт за онкологију и радиологију Србије  нису доставили податке о броју пацијената који су прегледани у року од 30 минута од заказаног термина.</t>
  </si>
  <si>
    <t xml:space="preserve"> (интернистичке гране медицине)</t>
  </si>
  <si>
    <t>ИНСТИТУТ  ЗА МЕДИЦИНУ РАДА СРБИЈЕ  "Др ДРАГОМИР КАРАЈОВИЋ"</t>
  </si>
  <si>
    <r>
      <t xml:space="preserve">БРОЈ ИСПИСАНИХ БОЛЕСНИКА СА ДИЈАГНОЗОМ </t>
    </r>
    <r>
      <rPr>
        <b/>
        <i/>
        <sz val="7"/>
        <rFont val="Arial Narrow"/>
        <family val="2"/>
      </rPr>
      <t>ЦВИ</t>
    </r>
  </si>
  <si>
    <r>
      <t xml:space="preserve">БРОЈ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</si>
  <si>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УКУПАН БРОЈ УМРЛИХ ОД </t>
    </r>
    <r>
      <rPr>
        <b/>
        <i/>
        <sz val="7"/>
        <rFont val="Arial Narrow"/>
        <family val="2"/>
      </rPr>
      <t>ЦВИ</t>
    </r>
  </si>
  <si>
    <r>
      <t xml:space="preserve">СТОПА ЛЕТАЛИТЕТА ЗА </t>
    </r>
    <r>
      <rPr>
        <b/>
        <i/>
        <sz val="7"/>
        <rFont val="Arial Narrow"/>
        <family val="2"/>
      </rPr>
      <t>ЦВИ</t>
    </r>
  </si>
  <si>
    <r>
      <t xml:space="preserve">ПРОЦЕНАТ УМРЛИХ ОД </t>
    </r>
    <r>
      <rPr>
        <b/>
        <i/>
        <sz val="7"/>
        <rFont val="Arial Narrow"/>
        <family val="2"/>
      </rPr>
      <t>ЦВИ</t>
    </r>
    <r>
      <rPr>
        <b/>
        <sz val="7"/>
        <rFont val="Arial Narrow"/>
        <family val="2"/>
      </rPr>
      <t xml:space="preserve"> У ТОКУ ПРВИХ 48 САТИ ОД ПРИЈЕМА У БОЛНИЦУ</t>
    </r>
  </si>
  <si>
    <r>
      <t xml:space="preserve">БРОЈ ДАНА БОЛНИЧКОГ ЛЕЧЕЊА ЗА </t>
    </r>
    <r>
      <rPr>
        <b/>
        <i/>
        <sz val="7"/>
        <rFont val="Arial Narrow"/>
        <family val="2"/>
      </rPr>
      <t>ЦВИ</t>
    </r>
  </si>
  <si>
    <r>
      <t xml:space="preserve">ПРОСЕЧНА ДУЖИНА БОЛНИЧКОГ ЛЕЧЕЊА ЗА </t>
    </r>
    <r>
      <rPr>
        <b/>
        <i/>
        <sz val="7"/>
        <rFont val="Arial Narrow"/>
        <family val="2"/>
      </rPr>
      <t>ЦВИ</t>
    </r>
  </si>
  <si>
    <t>** У збир укупног броја исписаних болесника није сабрано 2.458 пацијената који су преведени из ургентног центра на даље лечење у друге клинике КЦС</t>
  </si>
  <si>
    <t>** У збир укупног броја исписаних болесника није сабрано 1628 пацијената који су преведени из ургентног центра на даље лечење у друге клинике КЦС</t>
  </si>
  <si>
    <t xml:space="preserve"> ЕКСТРАКЦИЈА КАТАРАКТЕ СА УГРАЂИВАЊЕМ ЛЕНС ИМПЛАНТАТА ( шифра  112080 )</t>
  </si>
  <si>
    <t>ИНСТИТУТ ЗА МЕДИЦИНУ РАДА СРБИЈЕ  Др Д. КАРАЈОВИЋ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</si>
  <si>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 у јединицу интензивне неге у болницама у Београду (хируршке гране медицине)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</si>
  <si>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
у јединицу интензивне неге у болницама у Београду (педијатријске гране медицине)</t>
  </si>
  <si>
    <t>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
и холецистектомије у болницама у Београду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</si>
  <si>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 
у јединицу интензивне неге у болницама у Београду (интернистичке гране медицине)</t>
  </si>
  <si>
    <t>Извештај о просечној дужини болничког лечења, броју медицинских сестара по заузетој болесничкој постељи и проценту пацијаната враћених 
на одељење интензивне неге</t>
  </si>
  <si>
    <t xml:space="preserve"> </t>
  </si>
  <si>
    <r>
      <t>ГАК "НАРОДНИ ФРОНТ"</t>
    </r>
    <r>
      <rPr>
        <sz val="7"/>
        <rFont val="Arial"/>
        <family val="0"/>
      </rPr>
      <t>*</t>
    </r>
  </si>
  <si>
    <t>**</t>
  </si>
  <si>
    <t>КБЦ "ДР ДРАГИША МИШОВИЋ-ДЕДИЊЕ" **</t>
  </si>
  <si>
    <t>КБЦ "Др Д. Мишовић"  у број исписаних пацијената урачунати су пацијенти са психијатрије и геријатрије</t>
  </si>
  <si>
    <t>**КБЦ " Бежанијска коса " - укупан број умрлих је већи  у односу на табелу 3, за 6 пацијената који су умрли пре него што им је отворена историја болести на хитном пријему, а за које је тражена обдукција</t>
  </si>
  <si>
    <t>УКЉУЧЕНОСТ ПОРОДИЛИШТА У ПРОГРАМ "БОЛНИЦА ПРИЈАТЕЉ БЕБА"</t>
  </si>
  <si>
    <t>КБЦ "Земун" и Универзитетска дечја клиника немају техничке могућности да евидентирају просечну дужину чекања на преглед у минутама.</t>
  </si>
  <si>
    <t>ПОСТОЈАЊЕ ПРОТОКОЛА ЗА ЗБРИЊАВАЊЕ ТЕШКИХ МУЛТИПЛИХ ТРАУМА</t>
  </si>
  <si>
    <t>НЕ ЗБРИЊАВАЈУ ТЕШКЕ МУЛТИПЛЕ ТРАУМЕ</t>
  </si>
  <si>
    <t>БРОЈ ХОСПИТАЛИЗОВАНИХ ПАЦИЈЕНАТА НА ЈЕДИНИЦИ ИНТЕНЗИВНЕ НЕГЕ</t>
  </si>
  <si>
    <t>КЛИНИКА ЗА ПСИХИЈ. БОЛ. "ДР Л. ЛАЗАРЕВИЋ"</t>
  </si>
  <si>
    <t>КЛИНИКА ЗА ПСИХ. БОЛЕСТИ "ДР Л. ЛАЗАРЕВИЋ"</t>
  </si>
  <si>
    <t>СТОПА
 ЛЕТАЛИТЕТА</t>
  </si>
  <si>
    <t>БРОЈ 
ПОРОЂАЈА</t>
  </si>
  <si>
    <r>
      <t>* Остале болнице које имају хирургију нису доставиле</t>
    </r>
    <r>
      <rPr>
        <sz val="8"/>
        <color indexed="8"/>
        <rFont val="Arial Narrow"/>
        <family val="2"/>
      </rPr>
      <t xml:space="preserve"> податке</t>
    </r>
    <r>
      <rPr>
        <sz val="8"/>
        <color indexed="10"/>
        <rFont val="Arial Narrow"/>
        <family val="2"/>
      </rPr>
      <t>.</t>
    </r>
  </si>
  <si>
    <t>УКУПАН БРОЈ ЗАКАЗАНИХ
 ПРЕГЛЕДА</t>
  </si>
  <si>
    <t>УКУПАН БРОЈ 
ПРВИХ ПРЕГЛЕДА</t>
  </si>
  <si>
    <t>УКУПАН БРОЈ 
ПРЕГЛЕДА</t>
  </si>
  <si>
    <t>Извештај о броју трудница / породиља и новорођенчади који су умрли током хоспитализације и о укључености  породилишта у програм "болница-пријатељ беба"</t>
  </si>
  <si>
    <t>Извештај о просечној дужини чекања на преглед хитних пацијената и успешно спроведеним кардиопулмоналним реанимацијама</t>
  </si>
  <si>
    <t>Табела бр 24</t>
  </si>
  <si>
    <t>Извештај о постојању протокола за збрињавање тешких мултиплих траума у писаној форми у болницама у Београду</t>
  </si>
  <si>
    <t>Табела бр 25</t>
  </si>
  <si>
    <t xml:space="preserve">Табела бр 6 </t>
  </si>
  <si>
    <t>БРОЈ ЗАПОСЛЕНИХ КОЈИ СУ УЧЕСТВОВАЛИ У ОБНОВИ ЗНАЊА И ВЕШТИНА О ТРОШКУ УСТАНОВЕ</t>
  </si>
  <si>
    <t>% ЗАПОСЛЕНИХ КОЈИ СУ УЧЕСТВОВАЛИ У ОБНОВИ ЗНАЊА И ВЕШТИНА О ТРОШКУ УСТАНОВЕ</t>
  </si>
  <si>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</si>
  <si>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</si>
  <si>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</si>
  <si>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</si>
  <si>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</si>
  <si>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</si>
  <si>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</si>
  <si>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</si>
  <si>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БРОЈ ИСПИСАНИХ БОЛЕСНИКА</t>
  </si>
  <si>
    <t>ИНСТИТУТ ЗА НЕОНАТОЛОГИЈУ</t>
  </si>
  <si>
    <t>ИНСТИТУТ ЗА РЕХАБИЛИТАЦИЈУ</t>
  </si>
  <si>
    <t>СТОПА ЛЕТАЛИТЕТА</t>
  </si>
  <si>
    <t>Ред.    бр.</t>
  </si>
  <si>
    <t>БРОЈ ДАНА БОЛНИЧКОГ ЛЕЧЕЊА</t>
  </si>
  <si>
    <t>ИНСТИТУТ ЗА КАРДИОВАСКУЛАРНЕ БОЛЕСТИ "ДЕДИЊЕ"</t>
  </si>
  <si>
    <t>ПРОСЕЧНА ДУЖИНА БОЛНИЧКОГ ЛЕЧЕЊА</t>
  </si>
  <si>
    <t>УКУПНО ЗА УСТАНОВУ</t>
  </si>
  <si>
    <t>БРОЈ УМРЛИХ У ТОКУ ПРВИХ 48 САТИ ОД ПРИЈЕМА У БОЛНИЦУ</t>
  </si>
  <si>
    <t>УКУПАН БРОЈ УМРЛИХ</t>
  </si>
  <si>
    <t>ПРОЦЕНАТ УМРЛИХ У ТОКУ ПРВИХ 48 САТИ ОД ПРИЈЕМА У БОЛНИЦУ</t>
  </si>
  <si>
    <t>СПЕЦИЈАЛНА БОЛНИЦА ЗА БОЛЕСТИ ЗАВИСНОСТИ</t>
  </si>
  <si>
    <t>СПЕЦ.БОЛ.ЗА ЦЕРЕБРАЛНУ ПАРАЛИЗУ И  РАЗВОЈНУ НЕУРОЛОГИЈУ</t>
  </si>
  <si>
    <t>СПЕЦИЈАЛНА БОЛНИЦА ЗА РЕХАБИЛИТАЦИЈУ И ОРТОПЕДСКУ ПРОТЕТИКУ</t>
  </si>
  <si>
    <t>ИНСТИТУТ ЗА ЗДРАВСТВЕНУ ЗАШТИТУ МАЈКЕ И ДЕТЕТА СРБИЈЕ "ДР В.ЧУПИЋ"</t>
  </si>
  <si>
    <t>КЛИНИКА ЗА НЕУРОЛОГИЈУ И ПСИХИЈАТРИЈУ ЗА ДЕЦУ И ОМЛАДИНУ</t>
  </si>
  <si>
    <t>КЛИНИКА ЗА РЕХАБИЛИТАЦИЈУ "ДР М.ЗОТОВИЋ"</t>
  </si>
  <si>
    <t>СПЕЦИЈАЛНА БОЛНИЦА ЗА ЕНДЕМСКУ НЕФРОПАТИЈУ  ЛАЗАРЕВАЦ</t>
  </si>
  <si>
    <t>СПЕЦИЈАЛНА БОЛНИЦА ЗА ИНТЕРНЕ БОЛЕСТИ МЛАДЕНОВАЦ</t>
  </si>
  <si>
    <t>ИНСТИТУТ ЗА ОРТОПЕДСКО- ХИРУРШКЕ БОЛЕСТИ "БАЊИЦА"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</si>
  <si>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</si>
  <si>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</si>
  <si>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</si>
  <si>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(ниво установе)</t>
  </si>
  <si>
    <t>УКУПАН БРОЈ УМРЛИХ УПУЋЕНИХ НА ОБДУКЦИЈУ</t>
  </si>
  <si>
    <t>БРОЈ КЛИНИЧКИХ ДИЈАГНОЗА УЗРОКА СМРТИ КОЈЕ СУ ПОТВРЂЕНЕ ОБДУКЦИЈОМ</t>
  </si>
  <si>
    <t>ПРОЦЕНАТ ПОДУДАРНОСТИ КЛИНИЧКИХ И ОБДУКЦИОНИХ ДИЈАГНОЗА</t>
  </si>
  <si>
    <t>ПРОЦЕНАТ ОБДУКОВАНИХ</t>
  </si>
  <si>
    <t>СПЕЦИЈАЛНА БОЛНИЦА ЗА ЦЕРЕБРОВАСКУЛАРНЕ БОЛЕСТИ "СВЕТИ САВА"</t>
  </si>
  <si>
    <t>СПЕЦИЈАЛНА БОЛИЦАЗА ЦЕРЕБРАЛНУ ПАРАЛИЗУ И  РАЗВОЈНУ НЕУРОЛОГИЈУ</t>
  </si>
  <si>
    <t xml:space="preserve"> ИЗВЕШТАЈ О БРОЈУ ПОДНЕТИХ ПРИГОВОРА У БОЛНИЦАМА У БЕОГРАДУ ЗА 2014. ГОД.</t>
  </si>
  <si>
    <t xml:space="preserve"> ИЗВЕШТАЈ О ПРОЦЕНТУ ПАЦИЈЕНАТА КОЈИ СЕ ПРАТЕ ПО ПРОЦЕСУ ЗДРАВСТВЕНЕ НЕГЕ И СЕСТРИНСКИХ ОТПУСНИХ ПИСАМА ПАТРОНАЖНОЈ СЛУЖБИ ЗА 2014. ГОДИНУ</t>
  </si>
  <si>
    <t>ЛЕТАЛИТЕТ У БОЛНИЦАМА У БЕОГРАДУ* ЗА  2014. ГОДИНУ</t>
  </si>
  <si>
    <t>ИЗВЕШТАЈ О БРОЈУ ОБДУКОВАНИХ И ПОДУДАРНОСТИ КЛИНИЧКИХ И ОБДУКЦИОНИХ ДИЈАГНОЗА У БОЛНИЦАМА У БЕОГРАДУ ЗА 2014. ГОДИНУ</t>
  </si>
  <si>
    <t xml:space="preserve">               ИЗВЕШТАЈ О ПРОСЕЧНОЈ ДУЖИНИ БОЛНИЧКОГ ЛЕЧЕЊА, БРОЈУ МЕДИЦИНСКИХ СЕСТАРА ПО ЗАУЗЕТОЈ ПОСТЕЉИ И ПРОЦЕНТУ 
ПАЦИЈЕНАТА КОД КОЈИХ ЈЕ ИЗВРШЕН ПОНОВНИ ПРИЈЕМ  У ЈЕДИНИЦУ ИНТЕНЗИВНЕ НЕГЕ У БОЛНИЦАМА У БЕОГРАДУ ЗА 2014. ГОДИНУ</t>
  </si>
  <si>
    <r>
      <t>КБЦ "БЕЖАНИЈСКА КОСА"</t>
    </r>
    <r>
      <rPr>
        <b/>
        <i/>
        <sz val="11"/>
        <rFont val="Arial Narrow"/>
        <family val="2"/>
      </rPr>
      <t xml:space="preserve"> </t>
    </r>
  </si>
  <si>
    <t xml:space="preserve">             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</si>
  <si>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* ЗА 2014. ГОДИНУ</t>
  </si>
  <si>
    <t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2014. ГОДИНУ</t>
  </si>
  <si>
    <t>** У збир укупног броја исписаних болесника није сабрано  болесника који су преведени из ургентног центра на даље лечење у друге клинике КЦС</t>
  </si>
  <si>
    <t>ЛЕТАЛИТЕТ У БОЛНИЦАМА У БЕОГРАДУ ЗА  2014. ГОДИНУ</t>
  </si>
  <si>
    <t xml:space="preserve">ИЗВЕШТАЈ О ПРОСЕЧНОЈ ДУЖИНИ БОЛНИЧКОГ ЛЕЧЕЊА, БРОЈУ МЕДИЦИНСКИХ СЕСТАРА ПО ЗАУЗЕТОЈ ПОСТЕЉИ И ПРОЦЕНТУ ПАЦИЈЕНАТА КОД КОЈИХ ЈЕ ИЗВРШЕН ПОНОВНИ ПРИЈЕМ НА ОДЕЉЕЊЕ ИНТЕНЗИВНЕ НЕГЕ У БОЛНИЦАМА У БЕОГРАДУ ЗА  2014. ГОДИНУ </t>
  </si>
  <si>
    <t>ЛЕТАЛИТЕТ У БОЛНИЦАМА У БЕОГРАДУ* ЗА 2014. ГОДИНУ</t>
  </si>
  <si>
    <t>**У збир укупног броја исписаних болесника није сабрано 2211 пацијената који су преведени из ургентног центра на даље лечење у друге клинике КЦС</t>
  </si>
  <si>
    <t>ИЗВЕШТАЈ О БРОЈУ ОБДУКОВАНИХ И ПОДУДАРНОСТИ КЛИНИЧКИХ И ОБДУКЦИОНИХ ДИЈАГНОЗА У БОЛНИЦАМА У БЕОГРАДУ  ЗА 2014. ГОДИНУ</t>
  </si>
  <si>
    <t>ИЗВЕШТАЈ О ПРОСЕЧНОЈ ДУЖИНИ БОЛНИЧКОГ ЛЕЧЕЊА, БРОЈУ МЕДИЦИНСКИХ СЕСТАРА ПО ЗАУЗЕТОЈ БОЛЕСНИЧКОЈ ПОСТЕЉИ И ПРОЦЕНТУ ПАЦИЈАНАТА ВРАЋЕНИХ НА ОДЕЉЕЊЕ ИНТЕНЗИВНЕ НЕГЕ ЗА 2014. ГОДИНУ</t>
  </si>
  <si>
    <t>ЛЕТАЛИТЕТ У БОЛНИЦАМА У БЕОГРАДУ  ЗА 2014. ГОДИНУ</t>
  </si>
  <si>
    <t>ИЗВЕШТАЈ О ПРОСЕЧНОМ БРОЈУ ПРЕОПЕРАТИВНИХ ДАНА ЛЕЧЕЊА И ОПЕРИСАНИХ ПАЦИЈЕНАТА ПО ХИРУРГУ У  БОЛНИЦАМА У БЕОГРАДУ  ЗА 2014. ГОДИНУ</t>
  </si>
  <si>
    <r>
      <t>ГИНЕКОЛОШКО-АКУШЕРСКА КЛИНИКА "НАРОДНИ ФРОНТ"</t>
    </r>
    <r>
      <rPr>
        <b/>
        <i/>
        <sz val="12"/>
        <rFont val="Arial Narrow"/>
        <family val="2"/>
      </rPr>
      <t xml:space="preserve"> ***</t>
    </r>
  </si>
  <si>
    <t xml:space="preserve"> ИЗВЕШТАЈ О ЛЕТАЛИТЕТУ ОПЕРИСАНИХ ПАЦИЈЕНАТА, О ПАЦИЈЕНТИМА КОЈИ СУ ДОБИЛИ СЕПСУ ПОСЛЕ ОПЕРАЦИЈЕ И О ПАЦИЈЕНТИМА КОЈИ СУ УМРЛИ У ТОКУ И ПОСЛЕ АПЕНДЕКТОМИЈЕ И ХОЛЕЦИСТЕКТОМИЈЕ У БОЛНИЦАМА У БЕОГРАДУ ЗА 2014. ГОДИНУ</t>
  </si>
  <si>
    <t>ИЗВЕШТАЈ О ПОКАЗАТЕЉИМА КВАЛИТЕТА ЗДРАВСТВЕНЕ ЗАШТИТЕ ПАЦИЈЕНАТА СА АКУТНИМ ИНФАРКТОМ МИОКАРДА ЗА 2014. ГОДИНУ</t>
  </si>
  <si>
    <t xml:space="preserve">ИЗВЕШТАЈ О ПОКАЗАТЕЉИМА КВАЛИТЕТА ЗДРАВСТВЕНЕ ЗАШТИТЕ ПАЦИЈЕНАТА СА ЦЕРЕБРОВАСКУЛАРНИМ ИНСУЛТОМ 
ЗА  2014. ГОДИНУ </t>
  </si>
  <si>
    <t xml:space="preserve"> ИЗВЕШТАЈ О БРОЈУ ПОРОЂАЈА ОБАВЉЕНИХ ЦАРСКИМ РЕЗОМ, У ЕПИДУРАЛНОЈ АНЕСТЕЗИЈИ И ПОРОЂАЈА ОБАВЉЕНИХ 
                          УЗ ПРИСУСТВО ПАРТНЕРА ИЛИ ЧЛАНА ПОРОДИЦЕ ЗА 2014. ГОДИНУ</t>
  </si>
  <si>
    <t>ИЗВЕШТАЈ О ПРОЦЕНТУ ПОРОДИЉА И НОВОРОЂЕНЧАДИ КОЈИ СУ ИМАЛИ ПОВРЕДУ ТОКОМ ПОРОЂАЈА И РАЂАЊА И О ПРОСЕЧНОЈ ДУЖИНИ БОЛНИЧКОГ ЛЕЧЕЊА ЗА НОРМАЛАН ПОРОЂАЈ ЗА 2014. ГОДИНУ</t>
  </si>
  <si>
    <r>
      <t xml:space="preserve"> ИЗВЕШТАЈ О БРОЈУ ТРУДНИЦА / ПОРОДИЉА И НОВОРОЂЕНЧАДИ КОЈИ СУ УМРЛИ ТОКОМ ХОСПИТАЛИЗАЦИЈЕ 
 И О УКЉУЧЕНОСТИ ПОРОДИЛИШТА У ПРОГРАМ </t>
    </r>
    <r>
      <rPr>
        <sz val="10"/>
        <rFont val="Arial Narrow"/>
        <family val="2"/>
      </rPr>
      <t>"</t>
    </r>
    <r>
      <rPr>
        <b/>
        <sz val="10"/>
        <rFont val="Arial Narrow"/>
        <family val="2"/>
      </rPr>
      <t>БОЛНИЦА-ПРИЈАТЕЉ БЕБА" ЗА ПЕРИОД  2014. ГОДИНЕ</t>
    </r>
  </si>
  <si>
    <t>ИЗВЕШТАЈ О ПРОСЕЧНОЈ ДУЖИНИ ЧЕКАЊА НА ПРЕГЛЕД ХИТНИХ ПАЦИЈЕНАТА И УСПЕШНО СПРОВЕДЕНИМ КАРДИОПУЛМОНАЛНИМ РЕАНИМАЦИЈАМА  ЗА 2014. ГОДИНУ</t>
  </si>
  <si>
    <t xml:space="preserve"> ИЗВЕШТАЈ О ПОСТОЈАЊУ ПРОТОКОЛА ЗА ЗБРИЊАВАЊЕ ТЕШКИХ МУЛТИПЛИХ ТРАУМА У ПИСАНОЈ ФОРМИ У БОЛНИЦАМА У БЕОГРАДУ ЗА 2014. ГОДИНУ</t>
  </si>
  <si>
    <t xml:space="preserve"> ИЗВЕШТАЈ О ПАДОВИМА, ДЕКУБИТУСИМА И ТРОМБОЕМБОЛИЈСКИМ КОМПЛИКАЦИЈАМА ПАЦИЈЕНАТА У БОЛНИЦАМА У БЕОГРАДУ  ЗА 2014. ГОДИНУ</t>
  </si>
  <si>
    <t>ИЗВЕШТАЈ О ПОКАЗАТЕЉИМА БЕЗБЕДНОСТИ ПАЦИЈЕНАТА У ХИРУРГИЈИ У БОЛНИЦАМА У БЕОГРАДУ ЗА ПЕРИОД  2014. ГОДИНЕ</t>
  </si>
  <si>
    <t>ИЗВЕШТАЈ О СТОПИ ИНЦИДЕНЦИЈЕ ИНФЕКЦИЈА ОПЕРАТИВНОГ МЕСТА*  ЗА 2014. ГОДИНУ</t>
  </si>
  <si>
    <t>ИЗВЕШТАЈ О СТОПИ ИНЦИДЕНЦИЈЕ ИНФЕКЦИЈА ОПЕРАТИВНОГ МЕСТА* ЗА 2014. ГОДИНУ</t>
  </si>
  <si>
    <t>ИЗВЕШТАЈ О СТИЦАЊУ И ОБНОВИ ЗНАЊА И ВЕШТИНА ЗАПОСЛЕНИХ У БОЛНИЦАМА У БЕОГРАДУ ЗА 2014. ГОДИНУ</t>
  </si>
  <si>
    <t>ПОКАЗАТЕЉИ КВАЛИТЕТА  ВОЂЕЊА ЛИСТА ЧЕКАЊА У БОЛНИЦАМА У БЕОГРАДУ ЗА ИЗАБРАНЕ ПРОЦЕДУРЕ / ИНТЕРВЕНЦИЈЕ  У 2014. ГОДИНИ</t>
  </si>
  <si>
    <t xml:space="preserve">ИЗВЕШТАЈ О КОНТРОЛИ КВАЛИТЕТА КОМПОНЕНТИ КРВИ У БОЛНИЦАМА У БЕОГРАДУ ЗА 2014. ГОДИНУ                </t>
  </si>
  <si>
    <t>ИЗВЕШТАЈ О ПРИКУПЉАЊУ И ИЗДАВАЊУ КРВИ У БОЛНИЦАМА У БЕОГРАДУ ЗА 2014. ГОДИНУ</t>
  </si>
  <si>
    <t>ИЗВЕШТАЈ О ПОКАЗАТЕЉИМА КВАЛИТЕТА КОЈИ СЕ ПРАТЕ У СПЕЦИЈАЛИСТИЧКО-КОНСУЛТАТИВНИМ СЛУЖБАМА  У БОЛНИЦАМА У БЕОГРАДУ  ЗА  2014. ГОДИНУ</t>
  </si>
  <si>
    <t>ИЗВЕШТАЈ О ПОКАЗАТЕЉИМА КВАЛИТЕТА КОЈИ СЕ ПРАТЕ У СПЕЦИЈАЛИСТИЧКО-КОНСУЛТАТИВНИМ СЛУЖБАМА  У БОЛНИЦАМА 
У БЕОГРАДУ  ЗА 2014. ГОДИНУ</t>
  </si>
  <si>
    <t>ИЗВЕШТАЈ О ПОКАЗАТЕЉИМА КВАЛИТЕТА КОЈИ СЕ ПРАТЕ У СПЕЦИЈАЛИСТИЧКО-КОНСУЛТАТИВНИМ СЛУЖБАМА  У БОЛНИЦАМА У БЕОГРАДУ  ЗА 2014. ГОДИНУ</t>
  </si>
  <si>
    <t>ИЗВЕШТАЈ О БИОЛОШКОЈ КОНТРОЛИ СТЕРИЛИЗАЦИЈЕ У БОЛНИЦАМА У БЕОГРАДУ ЗА 2014. ГОДИНУ</t>
  </si>
  <si>
    <t>СПЕЦИЈАЛНА БОЛНИЦА ЗА ЕНДЕМСКУ НЕФРОПАТИЈУ ЛАЗАРЕВАЦ</t>
  </si>
  <si>
    <t xml:space="preserve"> ИЗВЕШТАЈ О БОЛНИЧКИМ ИНФЕКЦИЈАМА НА ЈЕДИНИЦИ ИНТЕНЗИВНЕ
 НЕГЕ У БОЛНИЦАМА У БЕОГРАДУ ЗА 2014. ГОДИНУ</t>
  </si>
  <si>
    <t>КЛИНИЧКИ ЦЕНТАР СРБИЈЕ**</t>
  </si>
  <si>
    <t>***ГАК "Народни фронт" није доставила податке.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</si>
</sst>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  <numFmt numFmtId="176" formatCode="0.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8"/>
      <name val="Arial Narrow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i/>
      <sz val="7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7"/>
      <name val="Arial"/>
      <family val="0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7"/>
      <name val="Arial"/>
      <family val="0"/>
    </font>
    <font>
      <b/>
      <sz val="11"/>
      <name val="Arial Narrow"/>
      <family val="2"/>
    </font>
    <font>
      <sz val="7"/>
      <color indexed="8"/>
      <name val="Arial Narrow"/>
      <family val="2"/>
    </font>
    <font>
      <b/>
      <i/>
      <sz val="11"/>
      <name val="Arial Narrow"/>
      <family val="2"/>
    </font>
    <font>
      <b/>
      <i/>
      <sz val="7.5"/>
      <name val="Arial Narrow"/>
      <family val="2"/>
    </font>
    <font>
      <b/>
      <i/>
      <sz val="10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7.5"/>
      <name val="Arial Narrow"/>
      <family val="2"/>
    </font>
    <font>
      <i/>
      <sz val="7.5"/>
      <name val="Arial Narrow"/>
      <family val="2"/>
    </font>
    <font>
      <b/>
      <sz val="7.5"/>
      <name val="Arial Narrow"/>
      <family val="2"/>
    </font>
    <font>
      <i/>
      <sz val="7"/>
      <name val="Arial Narrow"/>
      <family val="2"/>
    </font>
    <font>
      <b/>
      <sz val="8"/>
      <color indexed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6"/>
      <name val="Arial Narrow"/>
      <family val="2"/>
    </font>
    <font>
      <b/>
      <i/>
      <sz val="6.5"/>
      <name val="Arial Narrow"/>
      <family val="2"/>
    </font>
    <font>
      <sz val="14"/>
      <name val="Arial Narrow"/>
      <family val="2"/>
    </font>
    <font>
      <b/>
      <i/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7.5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medium"/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022">
    <xf numFmtId="0" fontId="0" fillId="0" borderId="0" xfId="0" applyAlignment="1">
      <alignment/>
    </xf>
    <xf numFmtId="0" fontId="8" fillId="33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33" borderId="17" xfId="57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10" fillId="33" borderId="20" xfId="57" applyFont="1" applyFill="1" applyBorder="1" applyAlignment="1">
      <alignment horizontal="center" vertical="center" wrapText="1"/>
      <protection/>
    </xf>
    <xf numFmtId="0" fontId="21" fillId="33" borderId="20" xfId="57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0" fillId="33" borderId="10" xfId="0" applyFont="1" applyFill="1" applyBorder="1" applyAlignment="1">
      <alignment horizontal="right" vertical="center" wrapText="1"/>
    </xf>
    <xf numFmtId="0" fontId="14" fillId="33" borderId="0" xfId="0" applyFont="1" applyFill="1" applyAlignment="1" applyProtection="1">
      <alignment vertical="center" wrapText="1"/>
      <protection locked="0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 wrapText="1"/>
    </xf>
    <xf numFmtId="0" fontId="11" fillId="33" borderId="2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33" borderId="27" xfId="0" applyFont="1" applyFill="1" applyBorder="1" applyAlignment="1">
      <alignment vertical="center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2" fillId="34" borderId="33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/>
    </xf>
    <xf numFmtId="0" fontId="10" fillId="33" borderId="35" xfId="57" applyFont="1" applyFill="1" applyBorder="1" applyAlignment="1">
      <alignment horizontal="center" vertical="center" wrapText="1"/>
      <protection/>
    </xf>
    <xf numFmtId="0" fontId="10" fillId="33" borderId="36" xfId="57" applyFont="1" applyFill="1" applyBorder="1" applyAlignment="1">
      <alignment horizontal="center" vertical="center" wrapText="1"/>
      <protection/>
    </xf>
    <xf numFmtId="0" fontId="21" fillId="33" borderId="36" xfId="57" applyFont="1" applyFill="1" applyBorder="1" applyAlignment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 wrapText="1"/>
    </xf>
    <xf numFmtId="0" fontId="22" fillId="33" borderId="40" xfId="0" applyFont="1" applyFill="1" applyBorder="1" applyAlignment="1">
      <alignment horizontal="center" vertical="center"/>
    </xf>
    <xf numFmtId="0" fontId="15" fillId="33" borderId="37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0" fillId="33" borderId="4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12" fillId="34" borderId="33" xfId="0" applyNumberFormat="1" applyFont="1" applyFill="1" applyBorder="1" applyAlignment="1">
      <alignment horizontal="center" vertical="center"/>
    </xf>
    <xf numFmtId="2" fontId="12" fillId="34" borderId="43" xfId="0" applyNumberFormat="1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2" fontId="12" fillId="34" borderId="44" xfId="0" applyNumberFormat="1" applyFont="1" applyFill="1" applyBorder="1" applyAlignment="1">
      <alignment horizontal="center" vertical="center"/>
    </xf>
    <xf numFmtId="2" fontId="12" fillId="34" borderId="45" xfId="0" applyNumberFormat="1" applyFont="1" applyFill="1" applyBorder="1" applyAlignment="1">
      <alignment horizontal="center" vertical="center"/>
    </xf>
    <xf numFmtId="1" fontId="12" fillId="34" borderId="33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2" fontId="11" fillId="33" borderId="46" xfId="0" applyNumberFormat="1" applyFont="1" applyFill="1" applyBorder="1" applyAlignment="1">
      <alignment horizontal="center" vertical="center"/>
    </xf>
    <xf numFmtId="2" fontId="11" fillId="33" borderId="47" xfId="0" applyNumberFormat="1" applyFont="1" applyFill="1" applyBorder="1" applyAlignment="1">
      <alignment horizontal="center" vertical="center"/>
    </xf>
    <xf numFmtId="2" fontId="11" fillId="33" borderId="48" xfId="0" applyNumberFormat="1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2" fontId="12" fillId="34" borderId="33" xfId="0" applyNumberFormat="1" applyFont="1" applyFill="1" applyBorder="1" applyAlignment="1">
      <alignment horizontal="center" vertical="center" wrapText="1"/>
    </xf>
    <xf numFmtId="2" fontId="12" fillId="34" borderId="43" xfId="0" applyNumberFormat="1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 wrapText="1"/>
    </xf>
    <xf numFmtId="0" fontId="28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10" fillId="33" borderId="50" xfId="57" applyFont="1" applyFill="1" applyBorder="1" applyAlignment="1">
      <alignment horizontal="center" vertical="center" wrapText="1"/>
      <protection/>
    </xf>
    <xf numFmtId="0" fontId="10" fillId="33" borderId="34" xfId="57" applyFont="1" applyFill="1" applyBorder="1" applyAlignment="1">
      <alignment horizontal="center" vertical="center" wrapText="1"/>
      <protection/>
    </xf>
    <xf numFmtId="0" fontId="18" fillId="33" borderId="49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2" fontId="12" fillId="33" borderId="0" xfId="0" applyNumberFormat="1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vertical="center" wrapText="1"/>
    </xf>
    <xf numFmtId="0" fontId="10" fillId="33" borderId="10" xfId="57" applyFont="1" applyFill="1" applyBorder="1" applyAlignment="1">
      <alignment horizontal="right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" fontId="11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1" fontId="15" fillId="33" borderId="21" xfId="0" applyNumberFormat="1" applyFont="1" applyFill="1" applyBorder="1" applyAlignment="1">
      <alignment horizontal="center" vertical="center"/>
    </xf>
    <xf numFmtId="1" fontId="30" fillId="34" borderId="3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" fontId="30" fillId="0" borderId="2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10" xfId="0" applyFont="1" applyBorder="1" applyAlignment="1">
      <alignment vertical="center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1" fontId="11" fillId="33" borderId="47" xfId="0" applyNumberFormat="1" applyFont="1" applyFill="1" applyBorder="1" applyAlignment="1">
      <alignment horizontal="center" vertical="center"/>
    </xf>
    <xf numFmtId="1" fontId="11" fillId="33" borderId="47" xfId="0" applyNumberFormat="1" applyFont="1" applyFill="1" applyBorder="1" applyAlignment="1">
      <alignment horizontal="center" vertical="center" wrapText="1"/>
    </xf>
    <xf numFmtId="1" fontId="11" fillId="33" borderId="52" xfId="0" applyNumberFormat="1" applyFont="1" applyFill="1" applyBorder="1" applyAlignment="1">
      <alignment horizontal="center" vertical="center"/>
    </xf>
    <xf numFmtId="1" fontId="11" fillId="33" borderId="53" xfId="0" applyNumberFormat="1" applyFont="1" applyFill="1" applyBorder="1" applyAlignment="1">
      <alignment horizontal="center" vertical="center"/>
    </xf>
    <xf numFmtId="2" fontId="11" fillId="0" borderId="46" xfId="0" applyNumberFormat="1" applyFont="1" applyFill="1" applyBorder="1" applyAlignment="1">
      <alignment horizontal="center" vertical="center"/>
    </xf>
    <xf numFmtId="1" fontId="11" fillId="33" borderId="46" xfId="0" applyNumberFormat="1" applyFont="1" applyFill="1" applyBorder="1" applyAlignment="1">
      <alignment horizontal="center" vertical="center"/>
    </xf>
    <xf numFmtId="1" fontId="11" fillId="33" borderId="54" xfId="0" applyNumberFormat="1" applyFont="1" applyFill="1" applyBorder="1" applyAlignment="1">
      <alignment horizontal="center" vertical="center"/>
    </xf>
    <xf numFmtId="2" fontId="11" fillId="0" borderId="47" xfId="0" applyNumberFormat="1" applyFont="1" applyFill="1" applyBorder="1" applyAlignment="1">
      <alignment horizontal="center" vertical="center"/>
    </xf>
    <xf numFmtId="1" fontId="11" fillId="33" borderId="55" xfId="0" applyNumberFormat="1" applyFont="1" applyFill="1" applyBorder="1" applyAlignment="1">
      <alignment horizontal="center" vertical="center"/>
    </xf>
    <xf numFmtId="1" fontId="19" fillId="33" borderId="47" xfId="0" applyNumberFormat="1" applyFont="1" applyFill="1" applyBorder="1" applyAlignment="1">
      <alignment horizontal="center" vertical="center" wrapText="1"/>
    </xf>
    <xf numFmtId="1" fontId="19" fillId="33" borderId="47" xfId="0" applyNumberFormat="1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/>
    </xf>
    <xf numFmtId="1" fontId="11" fillId="33" borderId="56" xfId="0" applyNumberFormat="1" applyFont="1" applyFill="1" applyBorder="1" applyAlignment="1">
      <alignment horizontal="center" vertical="center" wrapText="1"/>
    </xf>
    <xf numFmtId="1" fontId="11" fillId="33" borderId="48" xfId="0" applyNumberFormat="1" applyFont="1" applyFill="1" applyBorder="1" applyAlignment="1">
      <alignment horizontal="center" vertical="center"/>
    </xf>
    <xf numFmtId="2" fontId="11" fillId="0" borderId="48" xfId="0" applyNumberFormat="1" applyFont="1" applyFill="1" applyBorder="1" applyAlignment="1">
      <alignment horizontal="center" vertical="center"/>
    </xf>
    <xf numFmtId="1" fontId="11" fillId="33" borderId="57" xfId="0" applyNumberFormat="1" applyFont="1" applyFill="1" applyBorder="1" applyAlignment="1">
      <alignment horizontal="center" vertical="center"/>
    </xf>
    <xf numFmtId="1" fontId="12" fillId="34" borderId="45" xfId="0" applyNumberFormat="1" applyFont="1" applyFill="1" applyBorder="1" applyAlignment="1">
      <alignment horizontal="center" vertical="center"/>
    </xf>
    <xf numFmtId="1" fontId="12" fillId="34" borderId="43" xfId="0" applyNumberFormat="1" applyFont="1" applyFill="1" applyBorder="1" applyAlignment="1">
      <alignment vertical="center"/>
    </xf>
    <xf numFmtId="0" fontId="15" fillId="33" borderId="53" xfId="0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vertical="center"/>
    </xf>
    <xf numFmtId="0" fontId="12" fillId="34" borderId="43" xfId="0" applyFont="1" applyFill="1" applyBorder="1" applyAlignment="1">
      <alignment vertical="center"/>
    </xf>
    <xf numFmtId="1" fontId="12" fillId="34" borderId="44" xfId="0" applyNumberFormat="1" applyFont="1" applyFill="1" applyBorder="1" applyAlignment="1">
      <alignment horizontal="center" vertical="center"/>
    </xf>
    <xf numFmtId="0" fontId="15" fillId="33" borderId="58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2" fillId="34" borderId="43" xfId="0" applyFont="1" applyFill="1" applyBorder="1" applyAlignment="1">
      <alignment horizontal="center" vertical="center" wrapText="1"/>
    </xf>
    <xf numFmtId="0" fontId="11" fillId="33" borderId="0" xfId="57" applyFont="1" applyFill="1" applyAlignment="1">
      <alignment horizontal="center" vertical="center" wrapText="1"/>
      <protection/>
    </xf>
    <xf numFmtId="0" fontId="24" fillId="33" borderId="0" xfId="57" applyFont="1" applyFill="1" applyAlignment="1">
      <alignment horizontal="center" vertical="center" wrapText="1"/>
      <protection/>
    </xf>
    <xf numFmtId="0" fontId="12" fillId="33" borderId="0" xfId="57" applyFont="1" applyFill="1" applyAlignment="1">
      <alignment horizontal="center" vertical="center" wrapText="1"/>
      <protection/>
    </xf>
    <xf numFmtId="0" fontId="8" fillId="33" borderId="11" xfId="57" applyFont="1" applyFill="1" applyBorder="1" applyAlignment="1">
      <alignment horizontal="center" vertical="center" wrapText="1"/>
      <protection/>
    </xf>
    <xf numFmtId="0" fontId="8" fillId="33" borderId="30" xfId="57" applyFont="1" applyFill="1" applyBorder="1" applyAlignment="1">
      <alignment horizontal="center" vertical="center" wrapText="1"/>
      <protection/>
    </xf>
    <xf numFmtId="0" fontId="8" fillId="33" borderId="31" xfId="57" applyFont="1" applyFill="1" applyBorder="1" applyAlignment="1">
      <alignment horizontal="center" vertical="center" wrapText="1"/>
      <protection/>
    </xf>
    <xf numFmtId="0" fontId="8" fillId="33" borderId="59" xfId="57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right" vertical="center" wrapText="1"/>
      <protection/>
    </xf>
    <xf numFmtId="0" fontId="19" fillId="0" borderId="0" xfId="0" applyFont="1" applyAlignment="1">
      <alignment/>
    </xf>
    <xf numFmtId="0" fontId="19" fillId="0" borderId="60" xfId="0" applyFont="1" applyBorder="1" applyAlignment="1">
      <alignment/>
    </xf>
    <xf numFmtId="0" fontId="31" fillId="33" borderId="34" xfId="0" applyFont="1" applyFill="1" applyBorder="1" applyAlignment="1">
      <alignment horizontal="center" vertical="center"/>
    </xf>
    <xf numFmtId="0" fontId="31" fillId="33" borderId="61" xfId="0" applyFont="1" applyFill="1" applyBorder="1" applyAlignment="1">
      <alignment horizontal="center" vertical="center"/>
    </xf>
    <xf numFmtId="0" fontId="31" fillId="33" borderId="62" xfId="0" applyFont="1" applyFill="1" applyBorder="1" applyAlignment="1">
      <alignment horizontal="center" vertical="center"/>
    </xf>
    <xf numFmtId="0" fontId="31" fillId="33" borderId="63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" fontId="11" fillId="0" borderId="64" xfId="0" applyNumberFormat="1" applyFont="1" applyBorder="1" applyAlignment="1">
      <alignment horizontal="center" vertical="center"/>
    </xf>
    <xf numFmtId="1" fontId="11" fillId="0" borderId="47" xfId="0" applyNumberFormat="1" applyFont="1" applyBorder="1" applyAlignment="1">
      <alignment horizontal="center" vertical="center"/>
    </xf>
    <xf numFmtId="1" fontId="11" fillId="0" borderId="57" xfId="0" applyNumberFormat="1" applyFont="1" applyBorder="1" applyAlignment="1">
      <alignment horizontal="center" vertical="center"/>
    </xf>
    <xf numFmtId="1" fontId="30" fillId="34" borderId="43" xfId="0" applyNumberFormat="1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33" borderId="38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1" fontId="9" fillId="33" borderId="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0" fontId="22" fillId="33" borderId="12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/>
    </xf>
    <xf numFmtId="2" fontId="11" fillId="33" borderId="58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2" fontId="11" fillId="33" borderId="66" xfId="0" applyNumberFormat="1" applyFont="1" applyFill="1" applyBorder="1" applyAlignment="1">
      <alignment horizontal="center" vertical="center"/>
    </xf>
    <xf numFmtId="2" fontId="11" fillId="33" borderId="55" xfId="0" applyNumberFormat="1" applyFont="1" applyFill="1" applyBorder="1" applyAlignment="1">
      <alignment horizontal="center" vertical="center"/>
    </xf>
    <xf numFmtId="0" fontId="19" fillId="33" borderId="47" xfId="0" applyFont="1" applyFill="1" applyBorder="1" applyAlignment="1">
      <alignment horizontal="center" vertical="center" wrapText="1"/>
    </xf>
    <xf numFmtId="0" fontId="19" fillId="33" borderId="47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center" vertical="center" wrapText="1"/>
    </xf>
    <xf numFmtId="0" fontId="12" fillId="35" borderId="33" xfId="0" applyFont="1" applyFill="1" applyBorder="1" applyAlignment="1">
      <alignment horizontal="center" vertical="center" wrapText="1"/>
    </xf>
    <xf numFmtId="1" fontId="12" fillId="35" borderId="33" xfId="0" applyNumberFormat="1" applyFont="1" applyFill="1" applyBorder="1" applyAlignment="1">
      <alignment horizontal="center" vertical="center" wrapText="1"/>
    </xf>
    <xf numFmtId="2" fontId="12" fillId="35" borderId="33" xfId="0" applyNumberFormat="1" applyFont="1" applyFill="1" applyBorder="1" applyAlignment="1">
      <alignment horizontal="center" vertical="center"/>
    </xf>
    <xf numFmtId="2" fontId="12" fillId="35" borderId="43" xfId="0" applyNumberFormat="1" applyFont="1" applyFill="1" applyBorder="1" applyAlignment="1">
      <alignment horizontal="center" vertical="center"/>
    </xf>
    <xf numFmtId="1" fontId="12" fillId="35" borderId="33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176" fontId="11" fillId="33" borderId="47" xfId="0" applyNumberFormat="1" applyFont="1" applyFill="1" applyBorder="1" applyAlignment="1">
      <alignment horizontal="center" vertical="center"/>
    </xf>
    <xf numFmtId="2" fontId="11" fillId="0" borderId="64" xfId="0" applyNumberFormat="1" applyFont="1" applyBorder="1" applyAlignment="1">
      <alignment horizontal="center" vertical="center"/>
    </xf>
    <xf numFmtId="2" fontId="11" fillId="0" borderId="67" xfId="0" applyNumberFormat="1" applyFont="1" applyBorder="1" applyAlignment="1">
      <alignment horizontal="center" vertical="center"/>
    </xf>
    <xf numFmtId="176" fontId="11" fillId="33" borderId="56" xfId="0" applyNumberFormat="1" applyFont="1" applyFill="1" applyBorder="1" applyAlignment="1">
      <alignment horizontal="center" vertical="center"/>
    </xf>
    <xf numFmtId="176" fontId="11" fillId="33" borderId="47" xfId="0" applyNumberFormat="1" applyFont="1" applyFill="1" applyBorder="1" applyAlignment="1">
      <alignment horizontal="center" vertical="center" wrapText="1"/>
    </xf>
    <xf numFmtId="176" fontId="11" fillId="33" borderId="56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Border="1" applyAlignment="1">
      <alignment horizontal="center" vertical="center"/>
    </xf>
    <xf numFmtId="2" fontId="11" fillId="0" borderId="68" xfId="0" applyNumberFormat="1" applyFont="1" applyBorder="1" applyAlignment="1">
      <alignment horizontal="center" vertical="center"/>
    </xf>
    <xf numFmtId="2" fontId="11" fillId="33" borderId="53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 wrapText="1"/>
    </xf>
    <xf numFmtId="2" fontId="11" fillId="33" borderId="52" xfId="0" applyNumberFormat="1" applyFont="1" applyFill="1" applyBorder="1" applyAlignment="1">
      <alignment horizontal="center" vertical="center"/>
    </xf>
    <xf numFmtId="2" fontId="11" fillId="33" borderId="57" xfId="0" applyNumberFormat="1" applyFont="1" applyFill="1" applyBorder="1" applyAlignment="1">
      <alignment horizontal="center" vertical="center"/>
    </xf>
    <xf numFmtId="2" fontId="11" fillId="33" borderId="64" xfId="0" applyNumberFormat="1" applyFont="1" applyFill="1" applyBorder="1" applyAlignment="1">
      <alignment horizontal="center" vertical="center"/>
    </xf>
    <xf numFmtId="0" fontId="11" fillId="33" borderId="56" xfId="0" applyFont="1" applyFill="1" applyBorder="1" applyAlignment="1">
      <alignment horizontal="center" vertical="center"/>
    </xf>
    <xf numFmtId="2" fontId="11" fillId="33" borderId="56" xfId="0" applyNumberFormat="1" applyFont="1" applyFill="1" applyBorder="1" applyAlignment="1">
      <alignment horizontal="center" vertical="center"/>
    </xf>
    <xf numFmtId="2" fontId="11" fillId="33" borderId="44" xfId="0" applyNumberFormat="1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176" fontId="19" fillId="33" borderId="47" xfId="0" applyNumberFormat="1" applyFont="1" applyFill="1" applyBorder="1" applyAlignment="1">
      <alignment horizontal="center" vertical="center"/>
    </xf>
    <xf numFmtId="1" fontId="11" fillId="33" borderId="45" xfId="0" applyNumberFormat="1" applyFont="1" applyFill="1" applyBorder="1" applyAlignment="1">
      <alignment horizontal="center" vertical="center"/>
    </xf>
    <xf numFmtId="176" fontId="11" fillId="33" borderId="52" xfId="0" applyNumberFormat="1" applyFont="1" applyFill="1" applyBorder="1" applyAlignment="1">
      <alignment horizontal="center" vertical="center"/>
    </xf>
    <xf numFmtId="2" fontId="11" fillId="33" borderId="67" xfId="0" applyNumberFormat="1" applyFont="1" applyFill="1" applyBorder="1" applyAlignment="1">
      <alignment horizontal="center" vertical="center"/>
    </xf>
    <xf numFmtId="2" fontId="11" fillId="33" borderId="68" xfId="0" applyNumberFormat="1" applyFont="1" applyFill="1" applyBorder="1" applyAlignment="1">
      <alignment horizontal="center" vertical="center"/>
    </xf>
    <xf numFmtId="2" fontId="11" fillId="33" borderId="45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2" fontId="11" fillId="33" borderId="69" xfId="0" applyNumberFormat="1" applyFont="1" applyFill="1" applyBorder="1" applyAlignment="1">
      <alignment horizontal="center" vertical="center"/>
    </xf>
    <xf numFmtId="176" fontId="11" fillId="33" borderId="46" xfId="0" applyNumberFormat="1" applyFont="1" applyFill="1" applyBorder="1" applyAlignment="1">
      <alignment horizontal="center" vertical="center"/>
    </xf>
    <xf numFmtId="2" fontId="11" fillId="33" borderId="54" xfId="0" applyNumberFormat="1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/>
    </xf>
    <xf numFmtId="1" fontId="11" fillId="33" borderId="64" xfId="0" applyNumberFormat="1" applyFont="1" applyFill="1" applyBorder="1" applyAlignment="1">
      <alignment horizontal="center" vertical="center"/>
    </xf>
    <xf numFmtId="176" fontId="11" fillId="33" borderId="64" xfId="0" applyNumberFormat="1" applyFont="1" applyFill="1" applyBorder="1" applyAlignment="1">
      <alignment horizontal="center" vertical="center"/>
    </xf>
    <xf numFmtId="0" fontId="11" fillId="33" borderId="70" xfId="0" applyFont="1" applyFill="1" applyBorder="1" applyAlignment="1">
      <alignment horizontal="center" vertical="center"/>
    </xf>
    <xf numFmtId="2" fontId="11" fillId="33" borderId="63" xfId="0" applyNumberFormat="1" applyFont="1" applyFill="1" applyBorder="1" applyAlignment="1">
      <alignment horizontal="center" vertical="center"/>
    </xf>
    <xf numFmtId="2" fontId="11" fillId="0" borderId="64" xfId="0" applyNumberFormat="1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 wrapText="1"/>
    </xf>
    <xf numFmtId="2" fontId="11" fillId="33" borderId="47" xfId="0" applyNumberFormat="1" applyFont="1" applyFill="1" applyBorder="1" applyAlignment="1">
      <alignment horizontal="center" vertical="center" wrapText="1"/>
    </xf>
    <xf numFmtId="2" fontId="11" fillId="33" borderId="55" xfId="0" applyNumberFormat="1" applyFont="1" applyFill="1" applyBorder="1" applyAlignment="1">
      <alignment horizontal="center" vertical="center" wrapText="1"/>
    </xf>
    <xf numFmtId="2" fontId="11" fillId="0" borderId="52" xfId="0" applyNumberFormat="1" applyFont="1" applyFill="1" applyBorder="1" applyAlignment="1">
      <alignment horizontal="center" vertical="center"/>
    </xf>
    <xf numFmtId="2" fontId="11" fillId="33" borderId="56" xfId="0" applyNumberFormat="1" applyFont="1" applyFill="1" applyBorder="1" applyAlignment="1">
      <alignment horizontal="center" vertical="center" wrapText="1"/>
    </xf>
    <xf numFmtId="2" fontId="11" fillId="33" borderId="57" xfId="0" applyNumberFormat="1" applyFont="1" applyFill="1" applyBorder="1" applyAlignment="1">
      <alignment horizontal="center" vertical="center" wrapText="1"/>
    </xf>
    <xf numFmtId="0" fontId="11" fillId="33" borderId="6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2" fontId="11" fillId="0" borderId="54" xfId="0" applyNumberFormat="1" applyFont="1" applyBorder="1" applyAlignment="1">
      <alignment horizontal="center" vertical="center"/>
    </xf>
    <xf numFmtId="2" fontId="11" fillId="0" borderId="55" xfId="0" applyNumberFormat="1" applyFont="1" applyBorder="1" applyAlignment="1">
      <alignment horizontal="center" vertical="center"/>
    </xf>
    <xf numFmtId="2" fontId="11" fillId="0" borderId="46" xfId="0" applyNumberFormat="1" applyFont="1" applyBorder="1" applyAlignment="1">
      <alignment horizontal="center" vertical="center"/>
    </xf>
    <xf numFmtId="2" fontId="11" fillId="0" borderId="47" xfId="0" applyNumberFormat="1" applyFont="1" applyBorder="1" applyAlignment="1">
      <alignment horizontal="center" vertical="center"/>
    </xf>
    <xf numFmtId="2" fontId="11" fillId="0" borderId="56" xfId="0" applyNumberFormat="1" applyFont="1" applyBorder="1" applyAlignment="1">
      <alignment horizontal="center" vertical="center"/>
    </xf>
    <xf numFmtId="2" fontId="11" fillId="0" borderId="69" xfId="0" applyNumberFormat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33" borderId="71" xfId="0" applyFont="1" applyFill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1" fontId="12" fillId="34" borderId="72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 wrapText="1"/>
    </xf>
    <xf numFmtId="2" fontId="12" fillId="33" borderId="74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/>
    </xf>
    <xf numFmtId="0" fontId="11" fillId="33" borderId="75" xfId="0" applyFont="1" applyFill="1" applyBorder="1" applyAlignment="1">
      <alignment horizontal="center" vertical="center" wrapText="1"/>
    </xf>
    <xf numFmtId="2" fontId="12" fillId="33" borderId="76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 wrapText="1"/>
    </xf>
    <xf numFmtId="2" fontId="12" fillId="33" borderId="78" xfId="0" applyNumberFormat="1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/>
    </xf>
    <xf numFmtId="0" fontId="12" fillId="34" borderId="80" xfId="0" applyFont="1" applyFill="1" applyBorder="1" applyAlignment="1">
      <alignment horizontal="center" vertical="center"/>
    </xf>
    <xf numFmtId="2" fontId="12" fillId="34" borderId="81" xfId="0" applyNumberFormat="1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/>
    </xf>
    <xf numFmtId="0" fontId="11" fillId="33" borderId="82" xfId="0" applyFont="1" applyFill="1" applyBorder="1" applyAlignment="1">
      <alignment horizontal="center" vertical="center" wrapText="1"/>
    </xf>
    <xf numFmtId="0" fontId="11" fillId="33" borderId="83" xfId="0" applyFont="1" applyFill="1" applyBorder="1" applyAlignment="1">
      <alignment horizontal="center" vertical="center"/>
    </xf>
    <xf numFmtId="0" fontId="11" fillId="33" borderId="83" xfId="0" applyFont="1" applyFill="1" applyBorder="1" applyAlignment="1">
      <alignment horizontal="center" vertical="center" wrapText="1"/>
    </xf>
    <xf numFmtId="0" fontId="34" fillId="34" borderId="79" xfId="0" applyFont="1" applyFill="1" applyBorder="1" applyAlignment="1">
      <alignment horizontal="center" vertical="center"/>
    </xf>
    <xf numFmtId="2" fontId="12" fillId="33" borderId="84" xfId="0" applyNumberFormat="1" applyFont="1" applyFill="1" applyBorder="1" applyAlignment="1">
      <alignment horizontal="center" vertical="center"/>
    </xf>
    <xf numFmtId="2" fontId="11" fillId="33" borderId="74" xfId="0" applyNumberFormat="1" applyFont="1" applyFill="1" applyBorder="1" applyAlignment="1">
      <alignment horizontal="center" vertical="center"/>
    </xf>
    <xf numFmtId="2" fontId="11" fillId="33" borderId="76" xfId="0" applyNumberFormat="1" applyFont="1" applyFill="1" applyBorder="1" applyAlignment="1">
      <alignment horizontal="center" vertical="center"/>
    </xf>
    <xf numFmtId="2" fontId="11" fillId="33" borderId="78" xfId="0" applyNumberFormat="1" applyFont="1" applyFill="1" applyBorder="1" applyAlignment="1">
      <alignment horizontal="center" vertical="center"/>
    </xf>
    <xf numFmtId="2" fontId="11" fillId="33" borderId="84" xfId="0" applyNumberFormat="1" applyFont="1" applyFill="1" applyBorder="1" applyAlignment="1">
      <alignment horizontal="center" vertical="center"/>
    </xf>
    <xf numFmtId="2" fontId="12" fillId="33" borderId="85" xfId="0" applyNumberFormat="1" applyFont="1" applyFill="1" applyBorder="1" applyAlignment="1">
      <alignment horizontal="center" vertical="center"/>
    </xf>
    <xf numFmtId="2" fontId="12" fillId="33" borderId="86" xfId="0" applyNumberFormat="1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1" fillId="34" borderId="87" xfId="0" applyFont="1" applyFill="1" applyBorder="1" applyAlignment="1">
      <alignment horizontal="center" vertical="center"/>
    </xf>
    <xf numFmtId="2" fontId="12" fillId="34" borderId="86" xfId="0" applyNumberFormat="1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1" fillId="34" borderId="75" xfId="0" applyFont="1" applyFill="1" applyBorder="1" applyAlignment="1">
      <alignment horizontal="center" vertical="center"/>
    </xf>
    <xf numFmtId="2" fontId="12" fillId="34" borderId="76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88" xfId="0" applyFont="1" applyFill="1" applyBorder="1" applyAlignment="1">
      <alignment horizontal="center" vertical="center"/>
    </xf>
    <xf numFmtId="2" fontId="12" fillId="34" borderId="89" xfId="0" applyNumberFormat="1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1" fontId="11" fillId="33" borderId="48" xfId="0" applyNumberFormat="1" applyFont="1" applyFill="1" applyBorder="1" applyAlignment="1">
      <alignment horizontal="center" vertical="center" wrapText="1"/>
    </xf>
    <xf numFmtId="1" fontId="11" fillId="33" borderId="46" xfId="0" applyNumberFormat="1" applyFont="1" applyFill="1" applyBorder="1" applyAlignment="1">
      <alignment horizontal="center" vertical="center" wrapText="1"/>
    </xf>
    <xf numFmtId="1" fontId="11" fillId="33" borderId="68" xfId="0" applyNumberFormat="1" applyFont="1" applyFill="1" applyBorder="1" applyAlignment="1">
      <alignment horizontal="center" vertical="center"/>
    </xf>
    <xf numFmtId="2" fontId="11" fillId="36" borderId="47" xfId="0" applyNumberFormat="1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68" xfId="0" applyFont="1" applyFill="1" applyBorder="1" applyAlignment="1">
      <alignment horizontal="center" vertical="center"/>
    </xf>
    <xf numFmtId="1" fontId="12" fillId="34" borderId="90" xfId="57" applyNumberFormat="1" applyFont="1" applyFill="1" applyBorder="1" applyAlignment="1">
      <alignment horizontal="center" vertical="center" wrapText="1"/>
      <protection/>
    </xf>
    <xf numFmtId="2" fontId="12" fillId="34" borderId="90" xfId="57" applyNumberFormat="1" applyFont="1" applyFill="1" applyBorder="1" applyAlignment="1">
      <alignment horizontal="center" vertical="center" wrapText="1"/>
      <protection/>
    </xf>
    <xf numFmtId="2" fontId="12" fillId="34" borderId="91" xfId="57" applyNumberFormat="1" applyFont="1" applyFill="1" applyBorder="1" applyAlignment="1">
      <alignment horizontal="center" vertical="center" wrapText="1"/>
      <protection/>
    </xf>
    <xf numFmtId="1" fontId="12" fillId="34" borderId="92" xfId="57" applyNumberFormat="1" applyFont="1" applyFill="1" applyBorder="1" applyAlignment="1">
      <alignment horizontal="center" vertical="center" wrapText="1"/>
      <protection/>
    </xf>
    <xf numFmtId="2" fontId="12" fillId="34" borderId="93" xfId="57" applyNumberFormat="1" applyFont="1" applyFill="1" applyBorder="1" applyAlignment="1">
      <alignment horizontal="center" vertical="center" wrapText="1"/>
      <protection/>
    </xf>
    <xf numFmtId="1" fontId="12" fillId="34" borderId="94" xfId="57" applyNumberFormat="1" applyFont="1" applyFill="1" applyBorder="1" applyAlignment="1">
      <alignment horizontal="center" vertical="center" wrapText="1"/>
      <protection/>
    </xf>
    <xf numFmtId="2" fontId="12" fillId="34" borderId="94" xfId="57" applyNumberFormat="1" applyFont="1" applyFill="1" applyBorder="1" applyAlignment="1">
      <alignment horizontal="center" vertical="center" wrapText="1"/>
      <protection/>
    </xf>
    <xf numFmtId="2" fontId="12" fillId="34" borderId="95" xfId="57" applyNumberFormat="1" applyFont="1" applyFill="1" applyBorder="1" applyAlignment="1">
      <alignment horizontal="center" vertical="center" wrapText="1"/>
      <protection/>
    </xf>
    <xf numFmtId="2" fontId="12" fillId="34" borderId="96" xfId="57" applyNumberFormat="1" applyFont="1" applyFill="1" applyBorder="1" applyAlignment="1">
      <alignment horizontal="center" vertical="center" wrapText="1"/>
      <protection/>
    </xf>
    <xf numFmtId="1" fontId="12" fillId="34" borderId="83" xfId="57" applyNumberFormat="1" applyFont="1" applyFill="1" applyBorder="1" applyAlignment="1">
      <alignment horizontal="center" vertical="center" wrapText="1"/>
      <protection/>
    </xf>
    <xf numFmtId="2" fontId="12" fillId="34" borderId="83" xfId="57" applyNumberFormat="1" applyFont="1" applyFill="1" applyBorder="1" applyAlignment="1">
      <alignment horizontal="center" vertical="center" wrapText="1"/>
      <protection/>
    </xf>
    <xf numFmtId="2" fontId="12" fillId="34" borderId="97" xfId="57" applyNumberFormat="1" applyFont="1" applyFill="1" applyBorder="1" applyAlignment="1">
      <alignment horizontal="center" vertical="center" wrapText="1"/>
      <protection/>
    </xf>
    <xf numFmtId="2" fontId="12" fillId="34" borderId="98" xfId="57" applyNumberFormat="1" applyFont="1" applyFill="1" applyBorder="1" applyAlignment="1">
      <alignment horizontal="center" vertical="center" wrapText="1"/>
      <protection/>
    </xf>
    <xf numFmtId="176" fontId="19" fillId="33" borderId="64" xfId="0" applyNumberFormat="1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 wrapText="1"/>
    </xf>
    <xf numFmtId="2" fontId="19" fillId="33" borderId="64" xfId="0" applyNumberFormat="1" applyFont="1" applyFill="1" applyBorder="1" applyAlignment="1">
      <alignment horizontal="center" vertical="center" wrapText="1"/>
    </xf>
    <xf numFmtId="176" fontId="19" fillId="33" borderId="67" xfId="0" applyNumberFormat="1" applyFont="1" applyFill="1" applyBorder="1" applyAlignment="1">
      <alignment horizontal="center" vertical="center"/>
    </xf>
    <xf numFmtId="0" fontId="19" fillId="33" borderId="67" xfId="0" applyFont="1" applyFill="1" applyBorder="1" applyAlignment="1">
      <alignment horizontal="center" vertical="center"/>
    </xf>
    <xf numFmtId="176" fontId="19" fillId="33" borderId="56" xfId="0" applyNumberFormat="1" applyFont="1" applyFill="1" applyBorder="1" applyAlignment="1">
      <alignment horizontal="center" vertical="center"/>
    </xf>
    <xf numFmtId="0" fontId="19" fillId="33" borderId="56" xfId="0" applyFont="1" applyFill="1" applyBorder="1" applyAlignment="1">
      <alignment horizontal="center" vertical="center"/>
    </xf>
    <xf numFmtId="176" fontId="19" fillId="33" borderId="57" xfId="0" applyNumberFormat="1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176" fontId="19" fillId="34" borderId="33" xfId="0" applyNumberFormat="1" applyFont="1" applyFill="1" applyBorder="1" applyAlignment="1">
      <alignment horizontal="center" vertical="center"/>
    </xf>
    <xf numFmtId="2" fontId="19" fillId="34" borderId="33" xfId="0" applyNumberFormat="1" applyFont="1" applyFill="1" applyBorder="1" applyAlignment="1">
      <alignment horizontal="center" vertical="center" wrapText="1"/>
    </xf>
    <xf numFmtId="1" fontId="19" fillId="34" borderId="43" xfId="0" applyNumberFormat="1" applyFont="1" applyFill="1" applyBorder="1" applyAlignment="1">
      <alignment horizontal="center" vertical="center"/>
    </xf>
    <xf numFmtId="1" fontId="19" fillId="33" borderId="17" xfId="0" applyNumberFormat="1" applyFont="1" applyFill="1" applyBorder="1" applyAlignment="1">
      <alignment horizontal="center" vertical="center" wrapText="1"/>
    </xf>
    <xf numFmtId="2" fontId="19" fillId="33" borderId="99" xfId="0" applyNumberFormat="1" applyFont="1" applyFill="1" applyBorder="1" applyAlignment="1">
      <alignment horizontal="center" vertical="center" wrapText="1"/>
    </xf>
    <xf numFmtId="1" fontId="19" fillId="33" borderId="100" xfId="0" applyNumberFormat="1" applyFont="1" applyFill="1" applyBorder="1" applyAlignment="1">
      <alignment horizontal="center" vertical="center" wrapText="1"/>
    </xf>
    <xf numFmtId="2" fontId="19" fillId="33" borderId="93" xfId="0" applyNumberFormat="1" applyFont="1" applyFill="1" applyBorder="1" applyAlignment="1">
      <alignment horizontal="center" vertical="center" wrapText="1"/>
    </xf>
    <xf numFmtId="1" fontId="19" fillId="33" borderId="35" xfId="0" applyNumberFormat="1" applyFont="1" applyFill="1" applyBorder="1" applyAlignment="1">
      <alignment horizontal="center" vertical="center" wrapText="1"/>
    </xf>
    <xf numFmtId="2" fontId="19" fillId="33" borderId="101" xfId="0" applyNumberFormat="1" applyFont="1" applyFill="1" applyBorder="1" applyAlignment="1">
      <alignment horizontal="center" vertical="center" wrapText="1"/>
    </xf>
    <xf numFmtId="1" fontId="19" fillId="33" borderId="75" xfId="0" applyNumberFormat="1" applyFont="1" applyFill="1" applyBorder="1" applyAlignment="1">
      <alignment horizontal="center" vertical="center" wrapText="1"/>
    </xf>
    <xf numFmtId="2" fontId="19" fillId="33" borderId="76" xfId="0" applyNumberFormat="1" applyFont="1" applyFill="1" applyBorder="1" applyAlignment="1">
      <alignment horizontal="center" vertical="center" wrapText="1"/>
    </xf>
    <xf numFmtId="1" fontId="19" fillId="33" borderId="102" xfId="0" applyNumberFormat="1" applyFont="1" applyFill="1" applyBorder="1" applyAlignment="1">
      <alignment horizontal="center" vertical="center" wrapText="1"/>
    </xf>
    <xf numFmtId="2" fontId="19" fillId="33" borderId="103" xfId="0" applyNumberFormat="1" applyFont="1" applyFill="1" applyBorder="1" applyAlignment="1">
      <alignment horizontal="center" vertical="center" wrapText="1"/>
    </xf>
    <xf numFmtId="1" fontId="35" fillId="33" borderId="52" xfId="0" applyNumberFormat="1" applyFont="1" applyFill="1" applyBorder="1" applyAlignment="1">
      <alignment horizontal="center" vertical="center" wrapText="1"/>
    </xf>
    <xf numFmtId="2" fontId="35" fillId="0" borderId="46" xfId="0" applyNumberFormat="1" applyFont="1" applyFill="1" applyBorder="1" applyAlignment="1">
      <alignment horizontal="center" vertical="center"/>
    </xf>
    <xf numFmtId="2" fontId="35" fillId="33" borderId="64" xfId="0" applyNumberFormat="1" applyFont="1" applyFill="1" applyBorder="1" applyAlignment="1">
      <alignment horizontal="center" vertical="center"/>
    </xf>
    <xf numFmtId="2" fontId="35" fillId="33" borderId="46" xfId="0" applyNumberFormat="1" applyFont="1" applyFill="1" applyBorder="1" applyAlignment="1">
      <alignment horizontal="center" vertical="center"/>
    </xf>
    <xf numFmtId="1" fontId="35" fillId="33" borderId="47" xfId="0" applyNumberFormat="1" applyFont="1" applyFill="1" applyBorder="1" applyAlignment="1">
      <alignment horizontal="center" vertical="center"/>
    </xf>
    <xf numFmtId="0" fontId="35" fillId="33" borderId="55" xfId="0" applyFont="1" applyFill="1" applyBorder="1" applyAlignment="1">
      <alignment horizontal="center" vertical="center"/>
    </xf>
    <xf numFmtId="1" fontId="35" fillId="33" borderId="47" xfId="0" applyNumberFormat="1" applyFont="1" applyFill="1" applyBorder="1" applyAlignment="1">
      <alignment horizontal="center" vertical="center" wrapText="1"/>
    </xf>
    <xf numFmtId="2" fontId="35" fillId="0" borderId="47" xfId="0" applyNumberFormat="1" applyFont="1" applyFill="1" applyBorder="1" applyAlignment="1">
      <alignment horizontal="center" vertical="center"/>
    </xf>
    <xf numFmtId="2" fontId="35" fillId="33" borderId="47" xfId="0" applyNumberFormat="1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/>
    </xf>
    <xf numFmtId="0" fontId="35" fillId="33" borderId="57" xfId="0" applyFont="1" applyFill="1" applyBorder="1" applyAlignment="1">
      <alignment horizontal="center" vertical="center"/>
    </xf>
    <xf numFmtId="0" fontId="35" fillId="33" borderId="47" xfId="0" applyFont="1" applyFill="1" applyBorder="1" applyAlignment="1">
      <alignment horizontal="center" vertical="center" wrapText="1"/>
    </xf>
    <xf numFmtId="1" fontId="35" fillId="33" borderId="55" xfId="0" applyNumberFormat="1" applyFont="1" applyFill="1" applyBorder="1" applyAlignment="1">
      <alignment horizontal="center" vertical="center"/>
    </xf>
    <xf numFmtId="1" fontId="35" fillId="33" borderId="56" xfId="0" applyNumberFormat="1" applyFont="1" applyFill="1" applyBorder="1" applyAlignment="1">
      <alignment horizontal="center" vertical="center"/>
    </xf>
    <xf numFmtId="1" fontId="35" fillId="33" borderId="56" xfId="0" applyNumberFormat="1" applyFont="1" applyFill="1" applyBorder="1" applyAlignment="1">
      <alignment horizontal="center" vertical="center" wrapText="1"/>
    </xf>
    <xf numFmtId="1" fontId="35" fillId="33" borderId="52" xfId="0" applyNumberFormat="1" applyFont="1" applyFill="1" applyBorder="1" applyAlignment="1">
      <alignment horizontal="center" vertical="center"/>
    </xf>
    <xf numFmtId="1" fontId="35" fillId="33" borderId="48" xfId="0" applyNumberFormat="1" applyFont="1" applyFill="1" applyBorder="1" applyAlignment="1">
      <alignment horizontal="center" vertical="center"/>
    </xf>
    <xf numFmtId="1" fontId="35" fillId="33" borderId="48" xfId="0" applyNumberFormat="1" applyFont="1" applyFill="1" applyBorder="1" applyAlignment="1">
      <alignment horizontal="center" vertical="center" wrapText="1"/>
    </xf>
    <xf numFmtId="2" fontId="35" fillId="0" borderId="48" xfId="0" applyNumberFormat="1" applyFont="1" applyFill="1" applyBorder="1" applyAlignment="1">
      <alignment horizontal="center" vertical="center"/>
    </xf>
    <xf numFmtId="2" fontId="35" fillId="33" borderId="56" xfId="0" applyNumberFormat="1" applyFont="1" applyFill="1" applyBorder="1" applyAlignment="1">
      <alignment horizontal="center" vertical="center"/>
    </xf>
    <xf numFmtId="2" fontId="35" fillId="33" borderId="48" xfId="0" applyNumberFormat="1" applyFont="1" applyFill="1" applyBorder="1" applyAlignment="1">
      <alignment horizontal="center" vertical="center"/>
    </xf>
    <xf numFmtId="0" fontId="35" fillId="33" borderId="69" xfId="0" applyFont="1" applyFill="1" applyBorder="1" applyAlignment="1">
      <alignment horizontal="center" vertical="center"/>
    </xf>
    <xf numFmtId="1" fontId="36" fillId="34" borderId="33" xfId="0" applyNumberFormat="1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horizontal="center" vertical="center"/>
    </xf>
    <xf numFmtId="2" fontId="36" fillId="34" borderId="33" xfId="0" applyNumberFormat="1" applyFont="1" applyFill="1" applyBorder="1" applyAlignment="1">
      <alignment horizontal="center" vertical="center"/>
    </xf>
    <xf numFmtId="0" fontId="36" fillId="37" borderId="33" xfId="0" applyFont="1" applyFill="1" applyBorder="1" applyAlignment="1">
      <alignment horizontal="center" vertical="center"/>
    </xf>
    <xf numFmtId="0" fontId="36" fillId="37" borderId="43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40" xfId="0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 wrapText="1"/>
    </xf>
    <xf numFmtId="0" fontId="33" fillId="33" borderId="49" xfId="0" applyFont="1" applyFill="1" applyBorder="1" applyAlignment="1">
      <alignment horizontal="center" vertical="center" wrapText="1"/>
    </xf>
    <xf numFmtId="0" fontId="33" fillId="0" borderId="104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wrapText="1"/>
    </xf>
    <xf numFmtId="0" fontId="33" fillId="0" borderId="105" xfId="0" applyFont="1" applyBorder="1" applyAlignment="1">
      <alignment horizontal="center" vertical="center" textRotation="90" wrapText="1"/>
    </xf>
    <xf numFmtId="0" fontId="33" fillId="0" borderId="106" xfId="0" applyFont="1" applyBorder="1" applyAlignment="1">
      <alignment horizontal="center" vertical="center" textRotation="90" wrapText="1"/>
    </xf>
    <xf numFmtId="0" fontId="15" fillId="0" borderId="104" xfId="0" applyFont="1" applyBorder="1" applyAlignment="1">
      <alignment horizontal="center" vertical="center" textRotation="90" wrapText="1"/>
    </xf>
    <xf numFmtId="0" fontId="10" fillId="0" borderId="107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5" fillId="0" borderId="108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40" fillId="33" borderId="39" xfId="0" applyFont="1" applyFill="1" applyBorder="1" applyAlignment="1">
      <alignment horizontal="center" vertical="center" wrapText="1"/>
    </xf>
    <xf numFmtId="0" fontId="40" fillId="33" borderId="39" xfId="0" applyFont="1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 wrapText="1"/>
    </xf>
    <xf numFmtId="0" fontId="40" fillId="33" borderId="4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60" xfId="0" applyFont="1" applyBorder="1" applyAlignment="1">
      <alignment/>
    </xf>
    <xf numFmtId="0" fontId="10" fillId="0" borderId="60" xfId="0" applyFont="1" applyBorder="1" applyAlignment="1">
      <alignment/>
    </xf>
    <xf numFmtId="0" fontId="10" fillId="33" borderId="109" xfId="0" applyFont="1" applyFill="1" applyBorder="1" applyAlignment="1">
      <alignment horizontal="center" vertical="center"/>
    </xf>
    <xf numFmtId="0" fontId="38" fillId="33" borderId="38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center" wrapText="1"/>
    </xf>
    <xf numFmtId="0" fontId="40" fillId="33" borderId="64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2" fontId="10" fillId="0" borderId="64" xfId="0" applyNumberFormat="1" applyFont="1" applyFill="1" applyBorder="1" applyAlignment="1">
      <alignment horizontal="center" vertical="center"/>
    </xf>
    <xf numFmtId="2" fontId="10" fillId="33" borderId="67" xfId="0" applyNumberFormat="1" applyFont="1" applyFill="1" applyBorder="1" applyAlignment="1">
      <alignment horizontal="center" vertical="center"/>
    </xf>
    <xf numFmtId="0" fontId="40" fillId="33" borderId="47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40" fillId="33" borderId="47" xfId="0" applyFont="1" applyFill="1" applyBorder="1" applyAlignment="1">
      <alignment horizontal="center" vertical="center"/>
    </xf>
    <xf numFmtId="0" fontId="40" fillId="33" borderId="48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2" fontId="23" fillId="0" borderId="68" xfId="0" applyNumberFormat="1" applyFont="1" applyFill="1" applyBorder="1" applyAlignment="1">
      <alignment horizontal="center" vertical="center" wrapText="1"/>
    </xf>
    <xf numFmtId="1" fontId="12" fillId="34" borderId="71" xfId="0" applyNumberFormat="1" applyFont="1" applyFill="1" applyBorder="1" applyAlignment="1">
      <alignment horizontal="center" vertical="center" wrapText="1"/>
    </xf>
    <xf numFmtId="2" fontId="12" fillId="34" borderId="71" xfId="0" applyNumberFormat="1" applyFont="1" applyFill="1" applyBorder="1" applyAlignment="1">
      <alignment horizontal="center" vertical="center" wrapText="1"/>
    </xf>
    <xf numFmtId="0" fontId="12" fillId="34" borderId="110" xfId="0" applyFont="1" applyFill="1" applyBorder="1" applyAlignment="1">
      <alignment horizontal="center" vertical="center" wrapText="1"/>
    </xf>
    <xf numFmtId="0" fontId="38" fillId="33" borderId="64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/>
    </xf>
    <xf numFmtId="1" fontId="11" fillId="33" borderId="64" xfId="0" applyNumberFormat="1" applyFont="1" applyFill="1" applyBorder="1" applyAlignment="1">
      <alignment horizontal="center" vertical="center" wrapText="1"/>
    </xf>
    <xf numFmtId="2" fontId="11" fillId="0" borderId="64" xfId="0" applyNumberFormat="1" applyFont="1" applyBorder="1" applyAlignment="1">
      <alignment horizontal="center" vertical="center" wrapText="1"/>
    </xf>
    <xf numFmtId="1" fontId="11" fillId="0" borderId="67" xfId="0" applyNumberFormat="1" applyFont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1" fontId="11" fillId="33" borderId="52" xfId="0" applyNumberFormat="1" applyFont="1" applyFill="1" applyBorder="1" applyAlignment="1">
      <alignment horizontal="center" vertical="center" wrapText="1"/>
    </xf>
    <xf numFmtId="0" fontId="10" fillId="33" borderId="111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64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 wrapText="1"/>
    </xf>
    <xf numFmtId="0" fontId="22" fillId="0" borderId="112" xfId="0" applyFont="1" applyFill="1" applyBorder="1" applyAlignment="1">
      <alignment horizontal="center" vertical="center" wrapText="1"/>
    </xf>
    <xf numFmtId="0" fontId="22" fillId="33" borderId="113" xfId="0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 wrapText="1"/>
    </xf>
    <xf numFmtId="0" fontId="22" fillId="33" borderId="7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22" fillId="33" borderId="112" xfId="0" applyFont="1" applyFill="1" applyBorder="1" applyAlignment="1">
      <alignment horizontal="center" vertical="center" wrapText="1"/>
    </xf>
    <xf numFmtId="0" fontId="15" fillId="33" borderId="109" xfId="0" applyFont="1" applyFill="1" applyBorder="1" applyAlignment="1">
      <alignment horizontal="center" vertical="center"/>
    </xf>
    <xf numFmtId="0" fontId="22" fillId="33" borderId="109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 wrapText="1"/>
    </xf>
    <xf numFmtId="0" fontId="22" fillId="33" borderId="114" xfId="0" applyFont="1" applyFill="1" applyBorder="1" applyAlignment="1">
      <alignment horizontal="center" vertical="center" wrapText="1"/>
    </xf>
    <xf numFmtId="0" fontId="8" fillId="33" borderId="110" xfId="0" applyFont="1" applyFill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0" fontId="47" fillId="33" borderId="117" xfId="0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17" fillId="33" borderId="0" xfId="0" applyFont="1" applyFill="1" applyAlignment="1" applyProtection="1">
      <alignment vertical="center" wrapText="1"/>
      <protection locked="0"/>
    </xf>
    <xf numFmtId="0" fontId="40" fillId="0" borderId="39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 wrapText="1"/>
    </xf>
    <xf numFmtId="0" fontId="40" fillId="33" borderId="40" xfId="0" applyFont="1" applyFill="1" applyBorder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0" fontId="40" fillId="0" borderId="118" xfId="0" applyFont="1" applyFill="1" applyBorder="1" applyAlignment="1">
      <alignment horizontal="center" vertical="center" wrapText="1"/>
    </xf>
    <xf numFmtId="0" fontId="22" fillId="33" borderId="119" xfId="0" applyFont="1" applyFill="1" applyBorder="1" applyAlignment="1">
      <alignment horizontal="center" vertical="center" wrapText="1"/>
    </xf>
    <xf numFmtId="0" fontId="22" fillId="33" borderId="12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00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121" xfId="0" applyFont="1" applyFill="1" applyBorder="1" applyAlignment="1">
      <alignment horizontal="center" vertical="center" wrapText="1"/>
    </xf>
    <xf numFmtId="0" fontId="47" fillId="33" borderId="102" xfId="0" applyFont="1" applyFill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/>
    </xf>
    <xf numFmtId="0" fontId="11" fillId="33" borderId="69" xfId="0" applyFont="1" applyFill="1" applyBorder="1" applyAlignment="1">
      <alignment horizontal="center" vertical="center"/>
    </xf>
    <xf numFmtId="0" fontId="15" fillId="33" borderId="24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1" fontId="11" fillId="33" borderId="69" xfId="0" applyNumberFormat="1" applyFont="1" applyFill="1" applyBorder="1" applyAlignment="1">
      <alignment horizontal="center" vertical="center"/>
    </xf>
    <xf numFmtId="176" fontId="11" fillId="33" borderId="48" xfId="0" applyNumberFormat="1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 wrapText="1"/>
    </xf>
    <xf numFmtId="0" fontId="38" fillId="33" borderId="56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2" fontId="19" fillId="0" borderId="56" xfId="0" applyNumberFormat="1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1" fontId="11" fillId="33" borderId="75" xfId="57" applyNumberFormat="1" applyFont="1" applyFill="1" applyBorder="1" applyAlignment="1">
      <alignment horizontal="center" vertical="center" wrapText="1"/>
      <protection/>
    </xf>
    <xf numFmtId="2" fontId="11" fillId="33" borderId="73" xfId="57" applyNumberFormat="1" applyFont="1" applyFill="1" applyBorder="1" applyAlignment="1">
      <alignment horizontal="center" vertical="center" wrapText="1"/>
      <protection/>
    </xf>
    <xf numFmtId="2" fontId="11" fillId="33" borderId="99" xfId="57" applyNumberFormat="1" applyFont="1" applyFill="1" applyBorder="1" applyAlignment="1">
      <alignment horizontal="center" vertical="center" wrapText="1"/>
      <protection/>
    </xf>
    <xf numFmtId="2" fontId="11" fillId="33" borderId="75" xfId="57" applyNumberFormat="1" applyFont="1" applyFill="1" applyBorder="1" applyAlignment="1">
      <alignment horizontal="center" vertical="center" wrapText="1"/>
      <protection/>
    </xf>
    <xf numFmtId="2" fontId="11" fillId="33" borderId="97" xfId="57" applyNumberFormat="1" applyFont="1" applyFill="1" applyBorder="1" applyAlignment="1">
      <alignment horizontal="center" vertical="center" wrapText="1"/>
      <protection/>
    </xf>
    <xf numFmtId="2" fontId="11" fillId="33" borderId="122" xfId="57" applyNumberFormat="1" applyFont="1" applyFill="1" applyBorder="1" applyAlignment="1">
      <alignment horizontal="center" vertical="center" wrapText="1"/>
      <protection/>
    </xf>
    <xf numFmtId="2" fontId="11" fillId="33" borderId="123" xfId="57" applyNumberFormat="1" applyFont="1" applyFill="1" applyBorder="1" applyAlignment="1">
      <alignment horizontal="center" vertical="center" wrapText="1"/>
      <protection/>
    </xf>
    <xf numFmtId="0" fontId="11" fillId="33" borderId="82" xfId="57" applyFont="1" applyFill="1" applyBorder="1" applyAlignment="1">
      <alignment horizontal="center" vertical="center"/>
      <protection/>
    </xf>
    <xf numFmtId="2" fontId="11" fillId="33" borderId="82" xfId="57" applyNumberFormat="1" applyFont="1" applyFill="1" applyBorder="1" applyAlignment="1">
      <alignment horizontal="center" vertical="center" wrapText="1"/>
      <protection/>
    </xf>
    <xf numFmtId="0" fontId="11" fillId="33" borderId="75" xfId="57" applyFont="1" applyFill="1" applyBorder="1" applyAlignment="1">
      <alignment horizontal="center" vertical="center"/>
      <protection/>
    </xf>
    <xf numFmtId="2" fontId="11" fillId="33" borderId="66" xfId="57" applyNumberFormat="1" applyFont="1" applyFill="1" applyBorder="1" applyAlignment="1">
      <alignment horizontal="center" vertical="center" wrapText="1"/>
      <protection/>
    </xf>
    <xf numFmtId="1" fontId="11" fillId="33" borderId="77" xfId="57" applyNumberFormat="1" applyFont="1" applyFill="1" applyBorder="1" applyAlignment="1">
      <alignment horizontal="center" vertical="center" wrapText="1"/>
      <protection/>
    </xf>
    <xf numFmtId="1" fontId="11" fillId="33" borderId="122" xfId="57" applyNumberFormat="1" applyFont="1" applyFill="1" applyBorder="1" applyAlignment="1">
      <alignment horizontal="center" vertical="center" wrapText="1"/>
      <protection/>
    </xf>
    <xf numFmtId="2" fontId="11" fillId="33" borderId="83" xfId="57" applyNumberFormat="1" applyFont="1" applyFill="1" applyBorder="1" applyAlignment="1">
      <alignment horizontal="center" vertical="center" wrapText="1"/>
      <protection/>
    </xf>
    <xf numFmtId="2" fontId="11" fillId="33" borderId="124" xfId="57" applyNumberFormat="1" applyFont="1" applyFill="1" applyBorder="1" applyAlignment="1">
      <alignment horizontal="center" vertical="center" wrapText="1"/>
      <protection/>
    </xf>
    <xf numFmtId="1" fontId="11" fillId="33" borderId="87" xfId="57" applyNumberFormat="1" applyFont="1" applyFill="1" applyBorder="1" applyAlignment="1">
      <alignment horizontal="center" vertical="center" wrapText="1"/>
      <protection/>
    </xf>
    <xf numFmtId="2" fontId="11" fillId="33" borderId="93" xfId="57" applyNumberFormat="1" applyFont="1" applyFill="1" applyBorder="1" applyAlignment="1">
      <alignment horizontal="center" vertical="center" wrapText="1"/>
      <protection/>
    </xf>
    <xf numFmtId="0" fontId="11" fillId="33" borderId="73" xfId="57" applyFont="1" applyFill="1" applyBorder="1" applyAlignment="1">
      <alignment horizontal="center" vertical="center"/>
      <protection/>
    </xf>
    <xf numFmtId="2" fontId="11" fillId="33" borderId="101" xfId="57" applyNumberFormat="1" applyFont="1" applyFill="1" applyBorder="1" applyAlignment="1">
      <alignment horizontal="center" vertical="center" wrapText="1"/>
      <protection/>
    </xf>
    <xf numFmtId="2" fontId="11" fillId="33" borderId="77" xfId="57" applyNumberFormat="1" applyFont="1" applyFill="1" applyBorder="1" applyAlignment="1">
      <alignment horizontal="center" vertical="center" wrapText="1"/>
      <protection/>
    </xf>
    <xf numFmtId="1" fontId="11" fillId="33" borderId="82" xfId="57" applyNumberFormat="1" applyFont="1" applyFill="1" applyBorder="1" applyAlignment="1">
      <alignment horizontal="center" vertical="center" wrapText="1"/>
      <protection/>
    </xf>
    <xf numFmtId="2" fontId="11" fillId="33" borderId="76" xfId="57" applyNumberFormat="1" applyFont="1" applyFill="1" applyBorder="1" applyAlignment="1">
      <alignment horizontal="center" vertical="center" wrapText="1"/>
      <protection/>
    </xf>
    <xf numFmtId="1" fontId="11" fillId="33" borderId="0" xfId="57" applyNumberFormat="1" applyFont="1" applyFill="1" applyBorder="1" applyAlignment="1">
      <alignment horizontal="center" vertical="center" wrapText="1"/>
      <protection/>
    </xf>
    <xf numFmtId="2" fontId="11" fillId="33" borderId="125" xfId="57" applyNumberFormat="1" applyFont="1" applyFill="1" applyBorder="1" applyAlignment="1">
      <alignment horizontal="center" vertical="center" wrapText="1"/>
      <protection/>
    </xf>
    <xf numFmtId="2" fontId="19" fillId="33" borderId="53" xfId="0" applyNumberFormat="1" applyFont="1" applyFill="1" applyBorder="1" applyAlignment="1">
      <alignment horizontal="center" vertical="center" wrapText="1"/>
    </xf>
    <xf numFmtId="2" fontId="19" fillId="33" borderId="45" xfId="0" applyNumberFormat="1" applyFont="1" applyFill="1" applyBorder="1" applyAlignment="1">
      <alignment horizontal="center" vertical="center" wrapText="1"/>
    </xf>
    <xf numFmtId="2" fontId="19" fillId="33" borderId="47" xfId="0" applyNumberFormat="1" applyFont="1" applyFill="1" applyBorder="1" applyAlignment="1">
      <alignment horizontal="center" vertical="center" wrapText="1"/>
    </xf>
    <xf numFmtId="2" fontId="11" fillId="33" borderId="126" xfId="57" applyNumberFormat="1" applyFont="1" applyFill="1" applyBorder="1" applyAlignment="1">
      <alignment horizontal="center" vertical="center" wrapText="1"/>
      <protection/>
    </xf>
    <xf numFmtId="0" fontId="21" fillId="33" borderId="79" xfId="57" applyFont="1" applyFill="1" applyBorder="1" applyAlignment="1">
      <alignment horizontal="center" vertical="center" wrapText="1"/>
      <protection/>
    </xf>
    <xf numFmtId="1" fontId="11" fillId="33" borderId="80" xfId="57" applyNumberFormat="1" applyFont="1" applyFill="1" applyBorder="1" applyAlignment="1">
      <alignment horizontal="center" vertical="center" wrapText="1"/>
      <protection/>
    </xf>
    <xf numFmtId="2" fontId="11" fillId="33" borderId="80" xfId="57" applyNumberFormat="1" applyFont="1" applyFill="1" applyBorder="1" applyAlignment="1">
      <alignment horizontal="center" vertical="center" wrapText="1"/>
      <protection/>
    </xf>
    <xf numFmtId="2" fontId="11" fillId="33" borderId="127" xfId="57" applyNumberFormat="1" applyFont="1" applyFill="1" applyBorder="1" applyAlignment="1">
      <alignment horizontal="center" vertical="center" wrapText="1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22" fillId="33" borderId="128" xfId="0" applyFont="1" applyFill="1" applyBorder="1" applyAlignment="1">
      <alignment horizontal="center" vertical="center" wrapText="1"/>
    </xf>
    <xf numFmtId="0" fontId="22" fillId="33" borderId="128" xfId="0" applyFont="1" applyFill="1" applyBorder="1" applyAlignment="1">
      <alignment horizontal="center" vertical="center"/>
    </xf>
    <xf numFmtId="0" fontId="22" fillId="33" borderId="129" xfId="0" applyFont="1" applyFill="1" applyBorder="1" applyAlignment="1">
      <alignment horizontal="center" vertical="center" wrapText="1"/>
    </xf>
    <xf numFmtId="0" fontId="22" fillId="33" borderId="130" xfId="0" applyFont="1" applyFill="1" applyBorder="1" applyAlignment="1">
      <alignment horizontal="center" vertical="center" wrapText="1"/>
    </xf>
    <xf numFmtId="0" fontId="21" fillId="0" borderId="131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2" fontId="10" fillId="0" borderId="48" xfId="0" applyNumberFormat="1" applyFont="1" applyFill="1" applyBorder="1" applyAlignment="1">
      <alignment horizontal="center" vertical="center"/>
    </xf>
    <xf numFmtId="0" fontId="22" fillId="33" borderId="13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08" xfId="0" applyFont="1" applyBorder="1" applyAlignment="1">
      <alignment horizontal="center" vertical="center" textRotation="90" wrapText="1"/>
    </xf>
    <xf numFmtId="0" fontId="11" fillId="0" borderId="134" xfId="0" applyFont="1" applyBorder="1" applyAlignment="1">
      <alignment horizontal="center" vertical="center" textRotation="90" wrapText="1"/>
    </xf>
    <xf numFmtId="0" fontId="50" fillId="0" borderId="70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113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2" fontId="50" fillId="0" borderId="47" xfId="0" applyNumberFormat="1" applyFont="1" applyBorder="1" applyAlignment="1">
      <alignment horizontal="center" vertical="center" wrapText="1"/>
    </xf>
    <xf numFmtId="2" fontId="50" fillId="0" borderId="48" xfId="0" applyNumberFormat="1" applyFont="1" applyBorder="1" applyAlignment="1">
      <alignment horizontal="center" vertical="center" wrapText="1"/>
    </xf>
    <xf numFmtId="2" fontId="51" fillId="34" borderId="45" xfId="0" applyNumberFormat="1" applyFont="1" applyFill="1" applyBorder="1" applyAlignment="1">
      <alignment horizontal="center" vertical="center" wrapText="1"/>
    </xf>
    <xf numFmtId="2" fontId="50" fillId="0" borderId="55" xfId="0" applyNumberFormat="1" applyFont="1" applyBorder="1" applyAlignment="1">
      <alignment horizontal="center" vertical="center" wrapText="1"/>
    </xf>
    <xf numFmtId="2" fontId="50" fillId="0" borderId="68" xfId="0" applyNumberFormat="1" applyFont="1" applyBorder="1" applyAlignment="1">
      <alignment horizontal="center" vertical="center" wrapText="1"/>
    </xf>
    <xf numFmtId="2" fontId="51" fillId="34" borderId="44" xfId="0" applyNumberFormat="1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/>
    </xf>
    <xf numFmtId="0" fontId="17" fillId="34" borderId="133" xfId="0" applyFont="1" applyFill="1" applyBorder="1" applyAlignment="1">
      <alignment horizontal="center" vertical="center"/>
    </xf>
    <xf numFmtId="0" fontId="50" fillId="0" borderId="62" xfId="0" applyFont="1" applyBorder="1" applyAlignment="1">
      <alignment horizontal="center" vertical="center" wrapText="1"/>
    </xf>
    <xf numFmtId="0" fontId="50" fillId="0" borderId="135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textRotation="90"/>
    </xf>
    <xf numFmtId="0" fontId="15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33" borderId="60" xfId="0" applyFont="1" applyFill="1" applyBorder="1" applyAlignment="1">
      <alignment vertical="center"/>
    </xf>
    <xf numFmtId="0" fontId="41" fillId="0" borderId="115" xfId="0" applyFont="1" applyBorder="1" applyAlignment="1">
      <alignment horizontal="center" vertical="center" wrapText="1"/>
    </xf>
    <xf numFmtId="2" fontId="11" fillId="38" borderId="47" xfId="0" applyNumberFormat="1" applyFont="1" applyFill="1" applyBorder="1" applyAlignment="1">
      <alignment horizontal="center" vertical="center"/>
    </xf>
    <xf numFmtId="2" fontId="11" fillId="38" borderId="48" xfId="0" applyNumberFormat="1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5" fillId="0" borderId="62" xfId="0" applyFont="1" applyBorder="1" applyAlignment="1">
      <alignment horizontal="center" vertical="center" wrapText="1"/>
    </xf>
    <xf numFmtId="0" fontId="15" fillId="0" borderId="13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2" fillId="38" borderId="40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/>
    </xf>
    <xf numFmtId="0" fontId="22" fillId="38" borderId="52" xfId="0" applyFont="1" applyFill="1" applyBorder="1" applyAlignment="1">
      <alignment horizontal="center" vertical="center" wrapText="1"/>
    </xf>
    <xf numFmtId="0" fontId="50" fillId="38" borderId="113" xfId="0" applyFont="1" applyFill="1" applyBorder="1" applyAlignment="1">
      <alignment horizontal="center" vertical="center" wrapText="1"/>
    </xf>
    <xf numFmtId="0" fontId="50" fillId="38" borderId="52" xfId="0" applyFont="1" applyFill="1" applyBorder="1" applyAlignment="1">
      <alignment horizontal="center" vertical="center" wrapText="1"/>
    </xf>
    <xf numFmtId="2" fontId="50" fillId="38" borderId="47" xfId="0" applyNumberFormat="1" applyFont="1" applyFill="1" applyBorder="1" applyAlignment="1">
      <alignment horizontal="center" vertical="center" wrapText="1"/>
    </xf>
    <xf numFmtId="0" fontId="50" fillId="38" borderId="47" xfId="0" applyFont="1" applyFill="1" applyBorder="1" applyAlignment="1">
      <alignment horizontal="center" vertical="center" wrapText="1"/>
    </xf>
    <xf numFmtId="2" fontId="50" fillId="38" borderId="55" xfId="0" applyNumberFormat="1" applyFont="1" applyFill="1" applyBorder="1" applyAlignment="1">
      <alignment horizontal="center" vertical="center" wrapText="1"/>
    </xf>
    <xf numFmtId="0" fontId="11" fillId="38" borderId="0" xfId="0" applyFont="1" applyFill="1" applyAlignment="1">
      <alignment/>
    </xf>
    <xf numFmtId="0" fontId="21" fillId="38" borderId="131" xfId="0" applyFont="1" applyFill="1" applyBorder="1" applyAlignment="1">
      <alignment horizontal="center" vertical="center"/>
    </xf>
    <xf numFmtId="0" fontId="22" fillId="38" borderId="128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8" borderId="107" xfId="0" applyFont="1" applyFill="1" applyBorder="1" applyAlignment="1">
      <alignment horizontal="center" vertical="center" wrapText="1"/>
    </xf>
    <xf numFmtId="0" fontId="11" fillId="38" borderId="136" xfId="0" applyFont="1" applyFill="1" applyBorder="1" applyAlignment="1">
      <alignment horizontal="center" vertical="center"/>
    </xf>
    <xf numFmtId="0" fontId="22" fillId="38" borderId="46" xfId="0" applyFont="1" applyFill="1" applyBorder="1" applyAlignment="1">
      <alignment horizontal="center" vertical="center" wrapText="1"/>
    </xf>
    <xf numFmtId="0" fontId="50" fillId="38" borderId="137" xfId="0" applyFont="1" applyFill="1" applyBorder="1" applyAlignment="1">
      <alignment horizontal="center" vertical="center" wrapText="1"/>
    </xf>
    <xf numFmtId="0" fontId="50" fillId="38" borderId="64" xfId="0" applyFont="1" applyFill="1" applyBorder="1" applyAlignment="1">
      <alignment horizontal="center" vertical="center" wrapText="1"/>
    </xf>
    <xf numFmtId="2" fontId="50" fillId="38" borderId="64" xfId="0" applyNumberFormat="1" applyFont="1" applyFill="1" applyBorder="1" applyAlignment="1">
      <alignment horizontal="center" vertical="center" wrapText="1"/>
    </xf>
    <xf numFmtId="0" fontId="50" fillId="38" borderId="46" xfId="0" applyFont="1" applyFill="1" applyBorder="1" applyAlignment="1">
      <alignment horizontal="center" vertical="center" wrapText="1"/>
    </xf>
    <xf numFmtId="2" fontId="50" fillId="38" borderId="67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/>
    </xf>
    <xf numFmtId="0" fontId="33" fillId="33" borderId="38" xfId="0" applyFont="1" applyFill="1" applyBorder="1" applyAlignment="1">
      <alignment horizontal="left" vertical="center" wrapText="1"/>
    </xf>
    <xf numFmtId="0" fontId="33" fillId="33" borderId="39" xfId="0" applyFont="1" applyFill="1" applyBorder="1" applyAlignment="1">
      <alignment horizontal="left" vertical="center" wrapText="1"/>
    </xf>
    <xf numFmtId="0" fontId="33" fillId="33" borderId="39" xfId="0" applyFont="1" applyFill="1" applyBorder="1" applyAlignment="1">
      <alignment horizontal="left" vertical="center"/>
    </xf>
    <xf numFmtId="0" fontId="33" fillId="33" borderId="41" xfId="0" applyFont="1" applyFill="1" applyBorder="1" applyAlignment="1">
      <alignment horizontal="left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0" fillId="38" borderId="53" xfId="0" applyFont="1" applyFill="1" applyBorder="1" applyAlignment="1">
      <alignment horizontal="center" vertical="center" wrapText="1"/>
    </xf>
    <xf numFmtId="0" fontId="10" fillId="38" borderId="138" xfId="0" applyFont="1" applyFill="1" applyBorder="1" applyAlignment="1">
      <alignment horizontal="center" vertical="center" wrapText="1"/>
    </xf>
    <xf numFmtId="0" fontId="22" fillId="38" borderId="13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2" fontId="11" fillId="33" borderId="52" xfId="0" applyNumberFormat="1" applyFont="1" applyFill="1" applyBorder="1" applyAlignment="1">
      <alignment horizontal="center" vertical="center" wrapText="1"/>
    </xf>
    <xf numFmtId="2" fontId="11" fillId="33" borderId="69" xfId="0" applyNumberFormat="1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/>
    </xf>
    <xf numFmtId="0" fontId="88" fillId="0" borderId="16" xfId="0" applyFont="1" applyBorder="1" applyAlignment="1">
      <alignment horizontal="center" vertical="center" wrapText="1"/>
    </xf>
    <xf numFmtId="2" fontId="11" fillId="36" borderId="5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34" borderId="140" xfId="0" applyFont="1" applyFill="1" applyBorder="1" applyAlignment="1">
      <alignment horizontal="center" vertical="center" wrapText="1"/>
    </xf>
    <xf numFmtId="0" fontId="13" fillId="34" borderId="141" xfId="0" applyFont="1" applyFill="1" applyBorder="1" applyAlignment="1">
      <alignment horizontal="center" vertical="center" wrapText="1"/>
    </xf>
    <xf numFmtId="0" fontId="15" fillId="33" borderId="142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vertical="center"/>
    </xf>
    <xf numFmtId="0" fontId="15" fillId="33" borderId="143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vertical="center"/>
    </xf>
    <xf numFmtId="0" fontId="10" fillId="33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15" fillId="33" borderId="144" xfId="0" applyFont="1" applyFill="1" applyBorder="1" applyAlignment="1">
      <alignment horizontal="center" vertical="center" wrapText="1"/>
    </xf>
    <xf numFmtId="0" fontId="15" fillId="33" borderId="34" xfId="0" applyFont="1" applyFill="1" applyBorder="1" applyAlignment="1">
      <alignment horizontal="center" vertical="center" wrapText="1"/>
    </xf>
    <xf numFmtId="0" fontId="15" fillId="33" borderId="145" xfId="0" applyFont="1" applyFill="1" applyBorder="1" applyAlignment="1">
      <alignment horizontal="center" vertical="center" wrapText="1"/>
    </xf>
    <xf numFmtId="0" fontId="15" fillId="33" borderId="14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34" borderId="140" xfId="0" applyFont="1" applyFill="1" applyBorder="1" applyAlignment="1">
      <alignment horizontal="center" vertical="center" wrapText="1"/>
    </xf>
    <xf numFmtId="0" fontId="12" fillId="34" borderId="141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 vertical="center" wrapText="1"/>
      <protection locked="0"/>
    </xf>
    <xf numFmtId="0" fontId="26" fillId="0" borderId="62" xfId="0" applyFont="1" applyBorder="1" applyAlignment="1">
      <alignment vertical="center"/>
    </xf>
    <xf numFmtId="0" fontId="10" fillId="33" borderId="60" xfId="0" applyFont="1" applyFill="1" applyBorder="1" applyAlignment="1">
      <alignment horizontal="left" vertical="center" wrapText="1"/>
    </xf>
    <xf numFmtId="0" fontId="8" fillId="0" borderId="14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39" fillId="33" borderId="144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8" fillId="33" borderId="145" xfId="0" applyFont="1" applyFill="1" applyBorder="1" applyAlignment="1">
      <alignment horizontal="center" vertical="center" wrapText="1"/>
    </xf>
    <xf numFmtId="0" fontId="8" fillId="33" borderId="146" xfId="0" applyFont="1" applyFill="1" applyBorder="1" applyAlignment="1">
      <alignment horizontal="center" vertical="center"/>
    </xf>
    <xf numFmtId="0" fontId="8" fillId="33" borderId="14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vertical="center"/>
    </xf>
    <xf numFmtId="0" fontId="12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34" borderId="140" xfId="0" applyFont="1" applyFill="1" applyBorder="1" applyAlignment="1">
      <alignment horizontal="center" vertical="center" wrapText="1"/>
    </xf>
    <xf numFmtId="0" fontId="9" fillId="34" borderId="141" xfId="0" applyFont="1" applyFill="1" applyBorder="1" applyAlignment="1">
      <alignment horizontal="center" vertical="center" wrapText="1"/>
    </xf>
    <xf numFmtId="0" fontId="8" fillId="0" borderId="14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8" fillId="0" borderId="142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 applyProtection="1">
      <alignment horizontal="center" vertical="center" wrapText="1"/>
      <protection locked="0"/>
    </xf>
    <xf numFmtId="0" fontId="13" fillId="34" borderId="140" xfId="0" applyFont="1" applyFill="1" applyBorder="1" applyAlignment="1">
      <alignment horizontal="center" vertical="center"/>
    </xf>
    <xf numFmtId="0" fontId="13" fillId="34" borderId="141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8" fillId="33" borderId="143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vertical="center"/>
    </xf>
    <xf numFmtId="0" fontId="13" fillId="35" borderId="140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/>
    </xf>
    <xf numFmtId="0" fontId="8" fillId="33" borderId="14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/>
    </xf>
    <xf numFmtId="0" fontId="15" fillId="33" borderId="135" xfId="0" applyFont="1" applyFill="1" applyBorder="1" applyAlignment="1">
      <alignment vertical="center"/>
    </xf>
    <xf numFmtId="0" fontId="15" fillId="33" borderId="61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3" fillId="34" borderId="148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11" fillId="38" borderId="0" xfId="0" applyFont="1" applyFill="1" applyAlignment="1">
      <alignment/>
    </xf>
    <xf numFmtId="0" fontId="25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vertical="center" wrapText="1"/>
    </xf>
    <xf numFmtId="0" fontId="13" fillId="35" borderId="14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3" borderId="60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vertical="center"/>
    </xf>
    <xf numFmtId="0" fontId="8" fillId="33" borderId="147" xfId="0" applyFont="1" applyFill="1" applyBorder="1" applyAlignment="1">
      <alignment horizontal="center" vertical="center" wrapText="1"/>
    </xf>
    <xf numFmtId="0" fontId="15" fillId="33" borderId="56" xfId="0" applyFont="1" applyFill="1" applyBorder="1" applyAlignment="1">
      <alignment vertical="center"/>
    </xf>
    <xf numFmtId="0" fontId="8" fillId="33" borderId="149" xfId="0" applyFont="1" applyFill="1" applyBorder="1" applyAlignment="1">
      <alignment horizontal="center" vertical="center" wrapText="1"/>
    </xf>
    <xf numFmtId="0" fontId="15" fillId="33" borderId="57" xfId="0" applyFont="1" applyFill="1" applyBorder="1" applyAlignment="1">
      <alignment vertical="center"/>
    </xf>
    <xf numFmtId="0" fontId="13" fillId="34" borderId="150" xfId="0" applyFont="1" applyFill="1" applyBorder="1" applyAlignment="1">
      <alignment horizontal="center" vertical="center"/>
    </xf>
    <xf numFmtId="0" fontId="13" fillId="34" borderId="151" xfId="0" applyFont="1" applyFill="1" applyBorder="1" applyAlignment="1">
      <alignment horizontal="center" vertical="center"/>
    </xf>
    <xf numFmtId="0" fontId="8" fillId="33" borderId="152" xfId="0" applyFont="1" applyFill="1" applyBorder="1" applyAlignment="1">
      <alignment horizontal="center" vertical="center" wrapText="1"/>
    </xf>
    <xf numFmtId="0" fontId="8" fillId="33" borderId="135" xfId="0" applyFont="1" applyFill="1" applyBorder="1" applyAlignment="1">
      <alignment horizontal="center" vertical="center"/>
    </xf>
    <xf numFmtId="0" fontId="15" fillId="0" borderId="135" xfId="0" applyFont="1" applyBorder="1" applyAlignment="1">
      <alignment vertical="center"/>
    </xf>
    <xf numFmtId="0" fontId="13" fillId="34" borderId="150" xfId="0" applyFont="1" applyFill="1" applyBorder="1" applyAlignment="1">
      <alignment horizontal="center" vertical="center" wrapText="1"/>
    </xf>
    <xf numFmtId="0" fontId="13" fillId="34" borderId="15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8" fillId="33" borderId="60" xfId="0" applyFont="1" applyFill="1" applyBorder="1" applyAlignment="1">
      <alignment horizontal="center" vertical="center" wrapText="1"/>
    </xf>
    <xf numFmtId="0" fontId="8" fillId="33" borderId="61" xfId="0" applyFont="1" applyFill="1" applyBorder="1" applyAlignment="1">
      <alignment horizontal="center" vertical="center"/>
    </xf>
    <xf numFmtId="0" fontId="13" fillId="35" borderId="150" xfId="0" applyFont="1" applyFill="1" applyBorder="1" applyAlignment="1">
      <alignment horizontal="center" vertical="center"/>
    </xf>
    <xf numFmtId="0" fontId="13" fillId="35" borderId="153" xfId="0" applyFont="1" applyFill="1" applyBorder="1" applyAlignment="1">
      <alignment horizontal="center" vertical="center"/>
    </xf>
    <xf numFmtId="0" fontId="13" fillId="34" borderId="153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7" fillId="3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33" borderId="60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26" fillId="0" borderId="62" xfId="0" applyFont="1" applyBorder="1" applyAlignment="1">
      <alignment horizontal="center" vertical="center" wrapText="1"/>
    </xf>
    <xf numFmtId="0" fontId="26" fillId="0" borderId="62" xfId="0" applyFont="1" applyBorder="1" applyAlignment="1">
      <alignment wrapText="1"/>
    </xf>
    <xf numFmtId="0" fontId="26" fillId="0" borderId="63" xfId="0" applyFont="1" applyBorder="1" applyAlignment="1">
      <alignment wrapText="1"/>
    </xf>
    <xf numFmtId="0" fontId="29" fillId="0" borderId="63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12" fillId="34" borderId="150" xfId="0" applyFont="1" applyFill="1" applyBorder="1" applyAlignment="1">
      <alignment horizontal="center" vertical="center"/>
    </xf>
    <xf numFmtId="0" fontId="12" fillId="34" borderId="153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1" fontId="8" fillId="33" borderId="142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Border="1" applyAlignment="1">
      <alignment vertical="center"/>
    </xf>
    <xf numFmtId="0" fontId="15" fillId="0" borderId="62" xfId="0" applyFont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21" fillId="33" borderId="60" xfId="0" applyFont="1" applyFill="1" applyBorder="1" applyAlignment="1">
      <alignment vertical="center" wrapText="1"/>
    </xf>
    <xf numFmtId="0" fontId="8" fillId="0" borderId="63" xfId="0" applyFont="1" applyBorder="1" applyAlignment="1">
      <alignment vertical="center"/>
    </xf>
    <xf numFmtId="0" fontId="26" fillId="0" borderId="4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15" fillId="0" borderId="48" xfId="0" applyFont="1" applyBorder="1" applyAlignment="1">
      <alignment vertical="center"/>
    </xf>
    <xf numFmtId="0" fontId="39" fillId="33" borderId="154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147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/>
    </xf>
    <xf numFmtId="0" fontId="13" fillId="34" borderId="155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7" fillId="33" borderId="147" xfId="0" applyFont="1" applyFill="1" applyBorder="1" applyAlignment="1">
      <alignment horizontal="center" vertical="center" wrapText="1"/>
    </xf>
    <xf numFmtId="0" fontId="37" fillId="0" borderId="48" xfId="0" applyFont="1" applyBorder="1" applyAlignment="1">
      <alignment vertical="center"/>
    </xf>
    <xf numFmtId="0" fontId="37" fillId="0" borderId="149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71" xfId="0" applyFont="1" applyFill="1" applyBorder="1" applyAlignment="1">
      <alignment horizontal="center" vertical="center" wrapText="1"/>
    </xf>
    <xf numFmtId="0" fontId="37" fillId="0" borderId="147" xfId="0" applyFont="1" applyBorder="1" applyAlignment="1">
      <alignment horizontal="center" vertical="center" wrapText="1"/>
    </xf>
    <xf numFmtId="0" fontId="37" fillId="0" borderId="48" xfId="0" applyFont="1" applyBorder="1" applyAlignment="1">
      <alignment horizontal="center" vertical="center" wrapText="1"/>
    </xf>
    <xf numFmtId="0" fontId="37" fillId="33" borderId="154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/>
    </xf>
    <xf numFmtId="0" fontId="9" fillId="33" borderId="142" xfId="0" applyFont="1" applyFill="1" applyBorder="1" applyAlignment="1">
      <alignment horizontal="center" vertical="center" wrapText="1"/>
    </xf>
    <xf numFmtId="0" fontId="10" fillId="0" borderId="62" xfId="0" applyFont="1" applyBorder="1" applyAlignment="1">
      <alignment vertical="center"/>
    </xf>
    <xf numFmtId="0" fontId="9" fillId="33" borderId="14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vertical="center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12" fillId="33" borderId="156" xfId="0" applyFont="1" applyFill="1" applyBorder="1" applyAlignment="1">
      <alignment horizontal="center" vertical="center"/>
    </xf>
    <xf numFmtId="0" fontId="12" fillId="33" borderId="80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57" xfId="0" applyFont="1" applyFill="1" applyBorder="1" applyAlignment="1">
      <alignment horizontal="center" vertical="center" wrapText="1"/>
    </xf>
    <xf numFmtId="0" fontId="12" fillId="33" borderId="158" xfId="0" applyFont="1" applyFill="1" applyBorder="1" applyAlignment="1">
      <alignment horizontal="center" vertical="center"/>
    </xf>
    <xf numFmtId="0" fontId="12" fillId="33" borderId="83" xfId="0" applyFont="1" applyFill="1" applyBorder="1" applyAlignment="1">
      <alignment horizontal="center" vertical="center"/>
    </xf>
    <xf numFmtId="0" fontId="12" fillId="33" borderId="85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center" vertical="center" wrapText="1"/>
    </xf>
    <xf numFmtId="0" fontId="12" fillId="33" borderId="159" xfId="0" applyFont="1" applyFill="1" applyBorder="1" applyAlignment="1">
      <alignment horizontal="center" vertical="center" wrapText="1"/>
    </xf>
    <xf numFmtId="0" fontId="12" fillId="33" borderId="160" xfId="0" applyFont="1" applyFill="1" applyBorder="1" applyAlignment="1">
      <alignment horizontal="center" vertical="center" wrapText="1"/>
    </xf>
    <xf numFmtId="0" fontId="12" fillId="33" borderId="161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6" fillId="33" borderId="0" xfId="0" applyFont="1" applyFill="1" applyAlignment="1">
      <alignment horizontal="center" vertical="center"/>
    </xf>
    <xf numFmtId="0" fontId="9" fillId="33" borderId="144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162" xfId="0" applyFont="1" applyFill="1" applyBorder="1" applyAlignment="1">
      <alignment horizontal="center" vertical="center" wrapText="1"/>
    </xf>
    <xf numFmtId="0" fontId="9" fillId="33" borderId="119" xfId="0" applyFont="1" applyFill="1" applyBorder="1" applyAlignment="1">
      <alignment horizontal="center" vertical="center" wrapText="1"/>
    </xf>
    <xf numFmtId="0" fontId="9" fillId="33" borderId="163" xfId="0" applyFont="1" applyFill="1" applyBorder="1" applyAlignment="1">
      <alignment horizontal="center" vertical="center" wrapText="1"/>
    </xf>
    <xf numFmtId="0" fontId="10" fillId="0" borderId="120" xfId="0" applyFont="1" applyBorder="1" applyAlignment="1">
      <alignment vertical="center"/>
    </xf>
    <xf numFmtId="0" fontId="9" fillId="33" borderId="164" xfId="0" applyFont="1" applyFill="1" applyBorder="1" applyAlignment="1">
      <alignment horizontal="center" vertical="center" wrapText="1"/>
    </xf>
    <xf numFmtId="0" fontId="10" fillId="0" borderId="165" xfId="0" applyFont="1" applyBorder="1" applyAlignment="1">
      <alignment vertical="center"/>
    </xf>
    <xf numFmtId="0" fontId="12" fillId="33" borderId="166" xfId="0" applyFont="1" applyFill="1" applyBorder="1" applyAlignment="1">
      <alignment horizontal="center" vertical="center"/>
    </xf>
    <xf numFmtId="0" fontId="12" fillId="33" borderId="90" xfId="0" applyFont="1" applyFill="1" applyBorder="1" applyAlignment="1">
      <alignment horizontal="center" vertical="center"/>
    </xf>
    <xf numFmtId="0" fontId="12" fillId="33" borderId="96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7" xfId="0" applyFont="1" applyFill="1" applyBorder="1" applyAlignment="1">
      <alignment horizontal="center" vertical="center" wrapText="1"/>
    </xf>
    <xf numFmtId="0" fontId="12" fillId="33" borderId="167" xfId="0" applyFont="1" applyFill="1" applyBorder="1" applyAlignment="1">
      <alignment horizontal="center" vertical="center" wrapText="1"/>
    </xf>
    <xf numFmtId="0" fontId="11" fillId="0" borderId="168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9" fillId="33" borderId="145" xfId="0" applyFont="1" applyFill="1" applyBorder="1" applyAlignment="1">
      <alignment horizontal="center" vertical="center" wrapText="1"/>
    </xf>
    <xf numFmtId="0" fontId="9" fillId="33" borderId="146" xfId="0" applyFont="1" applyFill="1" applyBorder="1" applyAlignment="1">
      <alignment horizontal="center" vertical="center"/>
    </xf>
    <xf numFmtId="0" fontId="9" fillId="0" borderId="62" xfId="0" applyFont="1" applyBorder="1" applyAlignment="1">
      <alignment vertical="center"/>
    </xf>
    <xf numFmtId="0" fontId="7" fillId="0" borderId="60" xfId="0" applyFont="1" applyBorder="1" applyAlignment="1">
      <alignment wrapText="1"/>
    </xf>
    <xf numFmtId="0" fontId="10" fillId="0" borderId="60" xfId="0" applyFont="1" applyBorder="1" applyAlignment="1">
      <alignment wrapText="1"/>
    </xf>
    <xf numFmtId="0" fontId="21" fillId="0" borderId="6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7" fillId="33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22" fillId="33" borderId="144" xfId="0" applyFont="1" applyFill="1" applyBorder="1" applyAlignment="1">
      <alignment horizontal="center" vertical="center" wrapText="1"/>
    </xf>
    <xf numFmtId="0" fontId="22" fillId="33" borderId="34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61" xfId="0" applyFont="1" applyFill="1" applyBorder="1" applyAlignment="1">
      <alignment horizontal="center" vertical="center"/>
    </xf>
    <xf numFmtId="0" fontId="22" fillId="33" borderId="142" xfId="0" applyFont="1" applyFill="1" applyBorder="1" applyAlignment="1">
      <alignment horizontal="center" vertical="center" textRotation="90" wrapText="1"/>
    </xf>
    <xf numFmtId="0" fontId="40" fillId="0" borderId="62" xfId="0" applyFont="1" applyBorder="1" applyAlignment="1">
      <alignment vertical="center" textRotation="90"/>
    </xf>
    <xf numFmtId="0" fontId="22" fillId="33" borderId="142" xfId="0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vertical="center"/>
    </xf>
    <xf numFmtId="0" fontId="22" fillId="33" borderId="143" xfId="0" applyFont="1" applyFill="1" applyBorder="1" applyAlignment="1">
      <alignment horizontal="center" vertical="center" wrapText="1"/>
    </xf>
    <xf numFmtId="0" fontId="40" fillId="0" borderId="63" xfId="0" applyFont="1" applyBorder="1" applyAlignment="1">
      <alignment vertical="center"/>
    </xf>
    <xf numFmtId="0" fontId="15" fillId="0" borderId="62" xfId="0" applyFont="1" applyBorder="1" applyAlignment="1">
      <alignment horizontal="center" vertical="center" textRotation="90"/>
    </xf>
    <xf numFmtId="0" fontId="15" fillId="0" borderId="62" xfId="0" applyFont="1" applyBorder="1" applyAlignment="1">
      <alignment horizontal="center" vertical="center"/>
    </xf>
    <xf numFmtId="0" fontId="21" fillId="0" borderId="60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33" fillId="33" borderId="144" xfId="0" applyFont="1" applyFill="1" applyBorder="1" applyAlignment="1">
      <alignment horizontal="center" vertical="center" wrapText="1"/>
    </xf>
    <xf numFmtId="0" fontId="33" fillId="33" borderId="3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2" fillId="33" borderId="0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textRotation="90"/>
    </xf>
    <xf numFmtId="0" fontId="40" fillId="0" borderId="0" xfId="0" applyFont="1" applyBorder="1" applyAlignment="1">
      <alignment vertical="center" textRotation="90"/>
    </xf>
    <xf numFmtId="0" fontId="22" fillId="33" borderId="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36" borderId="62" xfId="0" applyFont="1" applyFill="1" applyBorder="1" applyAlignment="1">
      <alignment horizontal="center" vertical="center" textRotation="90"/>
    </xf>
    <xf numFmtId="0" fontId="40" fillId="36" borderId="62" xfId="0" applyFont="1" applyFill="1" applyBorder="1" applyAlignment="1">
      <alignment vertical="center" textRotation="90"/>
    </xf>
    <xf numFmtId="0" fontId="40" fillId="36" borderId="62" xfId="0" applyFont="1" applyFill="1" applyBorder="1" applyAlignment="1">
      <alignment vertical="center"/>
    </xf>
    <xf numFmtId="0" fontId="15" fillId="36" borderId="62" xfId="0" applyFont="1" applyFill="1" applyBorder="1" applyAlignment="1">
      <alignment vertical="center"/>
    </xf>
    <xf numFmtId="0" fontId="13" fillId="34" borderId="169" xfId="0" applyFont="1" applyFill="1" applyBorder="1" applyAlignment="1">
      <alignment horizontal="center" vertical="center"/>
    </xf>
    <xf numFmtId="0" fontId="13" fillId="34" borderId="170" xfId="0" applyFont="1" applyFill="1" applyBorder="1" applyAlignment="1">
      <alignment horizontal="center" vertical="center"/>
    </xf>
    <xf numFmtId="0" fontId="40" fillId="36" borderId="63" xfId="0" applyFont="1" applyFill="1" applyBorder="1" applyAlignment="1">
      <alignment vertical="center"/>
    </xf>
    <xf numFmtId="0" fontId="15" fillId="36" borderId="62" xfId="0" applyFont="1" applyFill="1" applyBorder="1" applyAlignment="1">
      <alignment horizontal="center" vertical="center"/>
    </xf>
    <xf numFmtId="0" fontId="40" fillId="0" borderId="62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33" fillId="33" borderId="60" xfId="0" applyFont="1" applyFill="1" applyBorder="1" applyAlignment="1">
      <alignment horizontal="center" vertical="center" wrapText="1"/>
    </xf>
    <xf numFmtId="0" fontId="33" fillId="33" borderId="61" xfId="0" applyFont="1" applyFill="1" applyBorder="1" applyAlignment="1">
      <alignment horizontal="center" vertical="center"/>
    </xf>
    <xf numFmtId="0" fontId="25" fillId="33" borderId="60" xfId="57" applyFont="1" applyFill="1" applyBorder="1" applyAlignment="1">
      <alignment horizontal="left" vertical="center" wrapText="1"/>
      <protection/>
    </xf>
    <xf numFmtId="0" fontId="0" fillId="33" borderId="60" xfId="0" applyFill="1" applyBorder="1" applyAlignment="1">
      <alignment horizontal="left" vertical="center" wrapText="1"/>
    </xf>
    <xf numFmtId="0" fontId="10" fillId="33" borderId="50" xfId="5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5" fillId="34" borderId="171" xfId="57" applyFont="1" applyFill="1" applyBorder="1" applyAlignment="1">
      <alignment horizontal="center" vertical="center" wrapText="1"/>
      <protection/>
    </xf>
    <xf numFmtId="0" fontId="25" fillId="34" borderId="172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10" fillId="33" borderId="119" xfId="57" applyFont="1" applyFill="1" applyBorder="1" applyAlignment="1">
      <alignment horizontal="center" vertical="center" wrapText="1"/>
      <protection/>
    </xf>
    <xf numFmtId="0" fontId="10" fillId="33" borderId="12" xfId="57" applyFont="1" applyFill="1" applyBorder="1" applyAlignment="1">
      <alignment horizontal="center" vertical="center" wrapText="1"/>
      <protection/>
    </xf>
    <xf numFmtId="0" fontId="10" fillId="33" borderId="34" xfId="57" applyFont="1" applyFill="1" applyBorder="1" applyAlignment="1">
      <alignment horizontal="center" vertical="center" wrapText="1"/>
      <protection/>
    </xf>
    <xf numFmtId="1" fontId="11" fillId="33" borderId="77" xfId="57" applyNumberFormat="1" applyFont="1" applyFill="1" applyBorder="1" applyAlignment="1">
      <alignment horizontal="center" vertical="center" wrapText="1"/>
      <protection/>
    </xf>
    <xf numFmtId="1" fontId="11" fillId="33" borderId="120" xfId="57" applyNumberFormat="1" applyFont="1" applyFill="1" applyBorder="1" applyAlignment="1">
      <alignment horizontal="center" vertical="center" wrapText="1"/>
      <protection/>
    </xf>
    <xf numFmtId="0" fontId="25" fillId="34" borderId="173" xfId="57" applyFont="1" applyFill="1" applyBorder="1" applyAlignment="1">
      <alignment horizontal="center" vertical="center" wrapText="1"/>
      <protection/>
    </xf>
    <xf numFmtId="0" fontId="25" fillId="34" borderId="174" xfId="57" applyFont="1" applyFill="1" applyBorder="1" applyAlignment="1">
      <alignment horizontal="center" vertical="center" wrapText="1"/>
      <protection/>
    </xf>
    <xf numFmtId="0" fontId="9" fillId="33" borderId="167" xfId="57" applyFont="1" applyFill="1" applyBorder="1" applyAlignment="1">
      <alignment horizontal="center" vertical="center"/>
      <protection/>
    </xf>
    <xf numFmtId="0" fontId="9" fillId="33" borderId="168" xfId="57" applyFont="1" applyFill="1" applyBorder="1" applyAlignment="1">
      <alignment horizontal="center" vertical="center"/>
      <protection/>
    </xf>
    <xf numFmtId="0" fontId="9" fillId="33" borderId="127" xfId="57" applyFont="1" applyFill="1" applyBorder="1" applyAlignment="1">
      <alignment horizontal="center" vertical="center"/>
      <protection/>
    </xf>
    <xf numFmtId="0" fontId="25" fillId="34" borderId="140" xfId="57" applyFont="1" applyFill="1" applyBorder="1" applyAlignment="1">
      <alignment horizontal="center" vertical="center" wrapText="1"/>
      <protection/>
    </xf>
    <xf numFmtId="0" fontId="25" fillId="34" borderId="175" xfId="57" applyFont="1" applyFill="1" applyBorder="1" applyAlignment="1">
      <alignment horizontal="center" vertical="center" wrapText="1"/>
      <protection/>
    </xf>
    <xf numFmtId="0" fontId="9" fillId="33" borderId="176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93" xfId="57" applyFont="1" applyFill="1" applyBorder="1" applyAlignment="1">
      <alignment horizontal="center" vertical="center"/>
      <protection/>
    </xf>
    <xf numFmtId="0" fontId="33" fillId="33" borderId="163" xfId="57" applyFont="1" applyFill="1" applyBorder="1" applyAlignment="1">
      <alignment horizontal="center" vertical="center" wrapText="1"/>
      <protection/>
    </xf>
    <xf numFmtId="0" fontId="39" fillId="0" borderId="120" xfId="0" applyFont="1" applyBorder="1" applyAlignment="1">
      <alignment horizontal="center" vertical="center" wrapText="1"/>
    </xf>
    <xf numFmtId="0" fontId="33" fillId="33" borderId="164" xfId="57" applyFont="1" applyFill="1" applyBorder="1" applyAlignment="1">
      <alignment horizontal="center" vertical="center" wrapText="1"/>
      <protection/>
    </xf>
    <xf numFmtId="0" fontId="39" fillId="0" borderId="165" xfId="0" applyFont="1" applyBorder="1" applyAlignment="1">
      <alignment horizontal="center" vertical="center" wrapText="1"/>
    </xf>
    <xf numFmtId="0" fontId="39" fillId="0" borderId="120" xfId="0" applyFont="1" applyBorder="1" applyAlignment="1">
      <alignment/>
    </xf>
    <xf numFmtId="0" fontId="9" fillId="33" borderId="167" xfId="57" applyFont="1" applyFill="1" applyBorder="1" applyAlignment="1">
      <alignment horizontal="center" vertical="center" wrapText="1"/>
      <protection/>
    </xf>
    <xf numFmtId="0" fontId="9" fillId="33" borderId="168" xfId="57" applyFont="1" applyFill="1" applyBorder="1" applyAlignment="1">
      <alignment horizontal="center" vertical="center" wrapText="1"/>
      <protection/>
    </xf>
    <xf numFmtId="0" fontId="9" fillId="33" borderId="127" xfId="57" applyFont="1" applyFill="1" applyBorder="1" applyAlignment="1">
      <alignment horizontal="center" vertical="center" wrapText="1"/>
      <protection/>
    </xf>
    <xf numFmtId="0" fontId="9" fillId="33" borderId="173" xfId="57" applyFont="1" applyFill="1" applyBorder="1" applyAlignment="1">
      <alignment horizontal="center" vertical="center" wrapText="1"/>
      <protection/>
    </xf>
    <xf numFmtId="0" fontId="9" fillId="33" borderId="177" xfId="57" applyFont="1" applyFill="1" applyBorder="1" applyAlignment="1">
      <alignment horizontal="center" vertical="center" wrapText="1"/>
      <protection/>
    </xf>
    <xf numFmtId="0" fontId="9" fillId="33" borderId="91" xfId="57" applyFont="1" applyFill="1" applyBorder="1" applyAlignment="1">
      <alignment horizontal="center" vertical="center" wrapText="1"/>
      <protection/>
    </xf>
    <xf numFmtId="0" fontId="9" fillId="34" borderId="173" xfId="57" applyFont="1" applyFill="1" applyBorder="1" applyAlignment="1">
      <alignment horizontal="center" vertical="center" wrapText="1"/>
      <protection/>
    </xf>
    <xf numFmtId="0" fontId="9" fillId="34" borderId="174" xfId="57" applyFont="1" applyFill="1" applyBorder="1" applyAlignment="1">
      <alignment horizontal="center" vertical="center" wrapText="1"/>
      <protection/>
    </xf>
    <xf numFmtId="0" fontId="39" fillId="33" borderId="144" xfId="57" applyFont="1" applyFill="1" applyBorder="1" applyAlignment="1">
      <alignment horizontal="center" vertical="center" wrapText="1"/>
      <protection/>
    </xf>
    <xf numFmtId="0" fontId="39" fillId="33" borderId="34" xfId="57" applyFont="1" applyFill="1" applyBorder="1" applyAlignment="1">
      <alignment horizontal="center" vertical="center" wrapText="1"/>
      <protection/>
    </xf>
    <xf numFmtId="0" fontId="11" fillId="33" borderId="162" xfId="0" applyFont="1" applyFill="1" applyBorder="1" applyAlignment="1">
      <alignment horizontal="center" vertical="center" wrapText="1"/>
    </xf>
    <xf numFmtId="0" fontId="11" fillId="33" borderId="119" xfId="0" applyFont="1" applyFill="1" applyBorder="1" applyAlignment="1">
      <alignment horizontal="center" vertical="center" wrapText="1"/>
    </xf>
    <xf numFmtId="0" fontId="39" fillId="33" borderId="162" xfId="57" applyFont="1" applyFill="1" applyBorder="1" applyAlignment="1">
      <alignment horizontal="center" vertical="center" wrapText="1"/>
      <protection/>
    </xf>
    <xf numFmtId="0" fontId="39" fillId="0" borderId="119" xfId="0" applyFont="1" applyBorder="1" applyAlignment="1">
      <alignment horizontal="center" vertical="center" wrapText="1"/>
    </xf>
    <xf numFmtId="0" fontId="15" fillId="33" borderId="50" xfId="57" applyFont="1" applyFill="1" applyBorder="1" applyAlignment="1">
      <alignment horizontal="center" vertical="center" wrapText="1"/>
      <protection/>
    </xf>
    <xf numFmtId="0" fontId="15" fillId="33" borderId="12" xfId="57" applyFont="1" applyFill="1" applyBorder="1" applyAlignment="1">
      <alignment horizontal="center" vertical="center" wrapText="1"/>
      <protection/>
    </xf>
    <xf numFmtId="0" fontId="15" fillId="33" borderId="34" xfId="57" applyFont="1" applyFill="1" applyBorder="1" applyAlignment="1">
      <alignment horizontal="center" vertical="center" wrapText="1"/>
      <protection/>
    </xf>
    <xf numFmtId="0" fontId="12" fillId="34" borderId="173" xfId="57" applyFont="1" applyFill="1" applyBorder="1" applyAlignment="1">
      <alignment horizontal="center" vertical="center" wrapText="1"/>
      <protection/>
    </xf>
    <xf numFmtId="0" fontId="12" fillId="34" borderId="174" xfId="57" applyFont="1" applyFill="1" applyBorder="1" applyAlignment="1">
      <alignment horizontal="center" vertical="center" wrapText="1"/>
      <protection/>
    </xf>
    <xf numFmtId="0" fontId="9" fillId="33" borderId="144" xfId="57" applyFont="1" applyFill="1" applyBorder="1" applyAlignment="1">
      <alignment horizontal="center" vertical="center" wrapText="1"/>
      <protection/>
    </xf>
    <xf numFmtId="0" fontId="9" fillId="33" borderId="34" xfId="57" applyFont="1" applyFill="1" applyBorder="1" applyAlignment="1">
      <alignment horizontal="center" vertical="center" wrapText="1"/>
      <protection/>
    </xf>
    <xf numFmtId="0" fontId="12" fillId="33" borderId="162" xfId="0" applyFont="1" applyFill="1" applyBorder="1" applyAlignment="1">
      <alignment horizontal="center" vertical="center" wrapText="1"/>
    </xf>
    <xf numFmtId="0" fontId="12" fillId="33" borderId="119" xfId="0" applyFont="1" applyFill="1" applyBorder="1" applyAlignment="1">
      <alignment horizontal="center" vertical="center" wrapText="1"/>
    </xf>
    <xf numFmtId="0" fontId="10" fillId="33" borderId="10" xfId="57" applyFont="1" applyFill="1" applyBorder="1" applyAlignment="1">
      <alignment horizontal="right" vertical="center" wrapText="1"/>
      <protection/>
    </xf>
    <xf numFmtId="0" fontId="14" fillId="33" borderId="0" xfId="57" applyFont="1" applyFill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 wrapText="1"/>
    </xf>
    <xf numFmtId="2" fontId="11" fillId="33" borderId="77" xfId="57" applyNumberFormat="1" applyFont="1" applyFill="1" applyBorder="1" applyAlignment="1">
      <alignment horizontal="center" vertical="center" wrapText="1"/>
      <protection/>
    </xf>
    <xf numFmtId="2" fontId="11" fillId="33" borderId="120" xfId="57" applyNumberFormat="1" applyFont="1" applyFill="1" applyBorder="1" applyAlignment="1">
      <alignment horizontal="center" vertical="center" wrapText="1"/>
      <protection/>
    </xf>
    <xf numFmtId="0" fontId="17" fillId="33" borderId="0" xfId="57" applyFont="1" applyFill="1" applyAlignment="1" applyProtection="1">
      <alignment horizontal="center" vertical="center" wrapText="1"/>
      <protection locked="0"/>
    </xf>
    <xf numFmtId="0" fontId="9" fillId="34" borderId="140" xfId="57" applyFont="1" applyFill="1" applyBorder="1" applyAlignment="1">
      <alignment horizontal="center" vertical="center" wrapText="1"/>
      <protection/>
    </xf>
    <xf numFmtId="0" fontId="9" fillId="34" borderId="175" xfId="57" applyFont="1" applyFill="1" applyBorder="1" applyAlignment="1">
      <alignment horizontal="center" vertical="center" wrapText="1"/>
      <protection/>
    </xf>
    <xf numFmtId="2" fontId="11" fillId="33" borderId="78" xfId="57" applyNumberFormat="1" applyFont="1" applyFill="1" applyBorder="1" applyAlignment="1">
      <alignment horizontal="center" vertical="center" wrapText="1"/>
      <protection/>
    </xf>
    <xf numFmtId="2" fontId="11" fillId="33" borderId="165" xfId="57" applyNumberFormat="1" applyFont="1" applyFill="1" applyBorder="1" applyAlignment="1">
      <alignment horizontal="center" vertical="center" wrapText="1"/>
      <protection/>
    </xf>
    <xf numFmtId="0" fontId="48" fillId="33" borderId="149" xfId="0" applyFont="1" applyFill="1" applyBorder="1" applyAlignment="1">
      <alignment horizontal="center" vertical="center" wrapText="1"/>
    </xf>
    <xf numFmtId="0" fontId="48" fillId="33" borderId="68" xfId="0" applyFont="1" applyFill="1" applyBorder="1" applyAlignment="1">
      <alignment horizontal="center" vertical="center" wrapText="1"/>
    </xf>
    <xf numFmtId="0" fontId="48" fillId="33" borderId="144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178" xfId="0" applyFont="1" applyFill="1" applyBorder="1" applyAlignment="1">
      <alignment horizontal="center" vertical="center" wrapText="1"/>
    </xf>
    <xf numFmtId="0" fontId="48" fillId="33" borderId="65" xfId="0" applyFont="1" applyFill="1" applyBorder="1" applyAlignment="1">
      <alignment horizontal="center" vertical="center" wrapText="1"/>
    </xf>
    <xf numFmtId="0" fontId="48" fillId="33" borderId="147" xfId="0" applyFont="1" applyFill="1" applyBorder="1" applyAlignment="1">
      <alignment horizontal="center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8" fillId="33" borderId="142" xfId="0" applyFont="1" applyFill="1" applyBorder="1" applyAlignment="1">
      <alignment horizontal="center" vertical="center" wrapText="1"/>
    </xf>
    <xf numFmtId="0" fontId="48" fillId="33" borderId="62" xfId="0" applyFont="1" applyFill="1" applyBorder="1" applyAlignment="1">
      <alignment horizontal="center" vertical="center" wrapText="1"/>
    </xf>
    <xf numFmtId="0" fontId="14" fillId="34" borderId="140" xfId="0" applyFont="1" applyFill="1" applyBorder="1" applyAlignment="1">
      <alignment horizontal="center" vertical="center"/>
    </xf>
    <xf numFmtId="0" fontId="14" fillId="34" borderId="141" xfId="0" applyFont="1" applyFill="1" applyBorder="1" applyAlignment="1">
      <alignment horizontal="center" vertical="center"/>
    </xf>
    <xf numFmtId="0" fontId="47" fillId="33" borderId="171" xfId="0" applyFont="1" applyFill="1" applyBorder="1" applyAlignment="1">
      <alignment horizontal="center" vertical="center" wrapText="1"/>
    </xf>
    <xf numFmtId="0" fontId="31" fillId="33" borderId="179" xfId="0" applyFont="1" applyFill="1" applyBorder="1" applyAlignment="1">
      <alignment horizontal="center" vertical="center" wrapText="1"/>
    </xf>
    <xf numFmtId="0" fontId="31" fillId="33" borderId="180" xfId="0" applyFont="1" applyFill="1" applyBorder="1" applyAlignment="1">
      <alignment horizontal="center" vertical="center" wrapText="1"/>
    </xf>
    <xf numFmtId="0" fontId="31" fillId="33" borderId="176" xfId="0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center" vertical="center" wrapText="1"/>
    </xf>
    <xf numFmtId="0" fontId="31" fillId="33" borderId="93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157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5" xfId="0" applyFont="1" applyFill="1" applyBorder="1" applyAlignment="1">
      <alignment horizontal="center" vertical="center" wrapText="1"/>
    </xf>
    <xf numFmtId="0" fontId="48" fillId="33" borderId="181" xfId="0" applyFont="1" applyFill="1" applyBorder="1" applyAlignment="1">
      <alignment horizontal="center" vertical="center" wrapText="1"/>
    </xf>
    <xf numFmtId="0" fontId="48" fillId="33" borderId="182" xfId="0" applyFont="1" applyFill="1" applyBorder="1" applyAlignment="1">
      <alignment horizontal="center" vertical="center" wrapText="1"/>
    </xf>
    <xf numFmtId="0" fontId="48" fillId="33" borderId="101" xfId="0" applyFont="1" applyFill="1" applyBorder="1" applyAlignment="1">
      <alignment horizontal="center" vertical="center" wrapText="1"/>
    </xf>
    <xf numFmtId="0" fontId="48" fillId="33" borderId="17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9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8" fillId="33" borderId="162" xfId="0" applyFont="1" applyFill="1" applyBorder="1" applyAlignment="1">
      <alignment horizontal="center" vertical="center" wrapText="1"/>
    </xf>
    <xf numFmtId="0" fontId="8" fillId="33" borderId="172" xfId="0" applyFont="1" applyFill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162" xfId="0" applyFont="1" applyBorder="1" applyAlignment="1">
      <alignment horizontal="center" vertical="center" wrapText="1"/>
    </xf>
    <xf numFmtId="0" fontId="22" fillId="33" borderId="117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2" fillId="33" borderId="164" xfId="0" applyFont="1" applyFill="1" applyBorder="1" applyAlignment="1">
      <alignment horizontal="center" vertical="center" wrapText="1"/>
    </xf>
    <xf numFmtId="0" fontId="22" fillId="33" borderId="85" xfId="0" applyFont="1" applyFill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104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/>
    </xf>
    <xf numFmtId="0" fontId="15" fillId="0" borderId="183" xfId="0" applyFont="1" applyBorder="1" applyAlignment="1">
      <alignment horizontal="center" vertical="center" textRotation="90" wrapText="1"/>
    </xf>
    <xf numFmtId="0" fontId="15" fillId="0" borderId="183" xfId="0" applyFont="1" applyBorder="1" applyAlignment="1">
      <alignment horizontal="center" vertical="center" wrapText="1"/>
    </xf>
    <xf numFmtId="0" fontId="15" fillId="0" borderId="183" xfId="0" applyFont="1" applyBorder="1" applyAlignment="1">
      <alignment/>
    </xf>
    <xf numFmtId="0" fontId="15" fillId="0" borderId="184" xfId="0" applyFont="1" applyBorder="1" applyAlignment="1">
      <alignment/>
    </xf>
    <xf numFmtId="0" fontId="15" fillId="0" borderId="145" xfId="0" applyFont="1" applyBorder="1" applyAlignment="1">
      <alignment horizontal="center" vertical="center" textRotation="90" wrapText="1"/>
    </xf>
    <xf numFmtId="0" fontId="15" fillId="0" borderId="152" xfId="0" applyFont="1" applyBorder="1" applyAlignment="1">
      <alignment horizontal="center" vertical="center" textRotation="90" wrapText="1"/>
    </xf>
    <xf numFmtId="0" fontId="15" fillId="0" borderId="38" xfId="0" applyFont="1" applyBorder="1" applyAlignment="1">
      <alignment horizontal="center" vertical="center" textRotation="90" wrapText="1"/>
    </xf>
    <xf numFmtId="0" fontId="15" fillId="0" borderId="113" xfId="0" applyFont="1" applyBorder="1" applyAlignment="1">
      <alignment horizontal="center" vertical="center" textRotation="90" wrapText="1"/>
    </xf>
    <xf numFmtId="0" fontId="15" fillId="0" borderId="185" xfId="0" applyFont="1" applyBorder="1" applyAlignment="1">
      <alignment horizontal="center" vertical="center" textRotation="90" wrapText="1"/>
    </xf>
    <xf numFmtId="0" fontId="15" fillId="0" borderId="186" xfId="0" applyFont="1" applyBorder="1" applyAlignment="1">
      <alignment horizontal="center" vertical="center" textRotation="90" wrapText="1"/>
    </xf>
    <xf numFmtId="0" fontId="15" fillId="0" borderId="62" xfId="0" applyFont="1" applyBorder="1" applyAlignment="1">
      <alignment horizontal="justify" vertical="justify" textRotation="90" wrapText="1"/>
    </xf>
    <xf numFmtId="0" fontId="15" fillId="0" borderId="62" xfId="0" applyFont="1" applyBorder="1" applyAlignment="1">
      <alignment horizontal="center" vertical="center" textRotation="90" wrapText="1"/>
    </xf>
    <xf numFmtId="0" fontId="15" fillId="0" borderId="105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15" fillId="0" borderId="142" xfId="0" applyFont="1" applyBorder="1" applyAlignment="1">
      <alignment horizontal="center" vertical="center" textRotation="90" wrapText="1"/>
    </xf>
    <xf numFmtId="0" fontId="11" fillId="0" borderId="52" xfId="0" applyFont="1" applyBorder="1" applyAlignment="1">
      <alignment/>
    </xf>
    <xf numFmtId="0" fontId="11" fillId="0" borderId="62" xfId="0" applyFont="1" applyBorder="1" applyAlignment="1">
      <alignment/>
    </xf>
    <xf numFmtId="0" fontId="25" fillId="0" borderId="152" xfId="0" applyFont="1" applyBorder="1" applyAlignment="1">
      <alignment horizontal="center" vertical="center" wrapText="1" readingOrder="2"/>
    </xf>
    <xf numFmtId="0" fontId="25" fillId="0" borderId="113" xfId="0" applyFont="1" applyBorder="1" applyAlignment="1">
      <alignment wrapText="1"/>
    </xf>
    <xf numFmtId="0" fontId="25" fillId="0" borderId="135" xfId="0" applyFont="1" applyBorder="1" applyAlignment="1">
      <alignment wrapText="1"/>
    </xf>
    <xf numFmtId="0" fontId="15" fillId="33" borderId="183" xfId="0" applyFont="1" applyFill="1" applyBorder="1" applyAlignment="1">
      <alignment horizontal="center" vertical="center" textRotation="90" wrapText="1"/>
    </xf>
    <xf numFmtId="0" fontId="15" fillId="33" borderId="21" xfId="0" applyFont="1" applyFill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left"/>
    </xf>
    <xf numFmtId="0" fontId="10" fillId="0" borderId="187" xfId="0" applyFont="1" applyBorder="1" applyAlignment="1">
      <alignment horizontal="center" vertical="center" wrapText="1"/>
    </xf>
    <xf numFmtId="0" fontId="10" fillId="0" borderId="13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wrapText="1"/>
    </xf>
    <xf numFmtId="0" fontId="15" fillId="0" borderId="63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/>
    </xf>
    <xf numFmtId="0" fontId="15" fillId="0" borderId="188" xfId="0" applyFont="1" applyBorder="1" applyAlignment="1">
      <alignment horizontal="center" vertical="center" textRotation="90" wrapText="1"/>
    </xf>
    <xf numFmtId="0" fontId="15" fillId="0" borderId="97" xfId="0" applyFont="1" applyBorder="1" applyAlignment="1">
      <alignment horizontal="center" vertical="center" textRotation="90" wrapText="1"/>
    </xf>
    <xf numFmtId="0" fontId="15" fillId="0" borderId="93" xfId="0" applyFont="1" applyBorder="1" applyAlignment="1">
      <alignment horizontal="center" vertical="center" textRotation="90" wrapText="1"/>
    </xf>
    <xf numFmtId="0" fontId="14" fillId="34" borderId="51" xfId="0" applyFont="1" applyFill="1" applyBorder="1" applyAlignment="1">
      <alignment horizontal="center" vertical="center"/>
    </xf>
    <xf numFmtId="0" fontId="15" fillId="0" borderId="189" xfId="0" applyFont="1" applyBorder="1" applyAlignment="1">
      <alignment horizontal="center" vertical="center" wrapText="1"/>
    </xf>
    <xf numFmtId="0" fontId="15" fillId="0" borderId="190" xfId="0" applyFont="1" applyBorder="1" applyAlignment="1">
      <alignment horizontal="center" vertical="center" wrapText="1"/>
    </xf>
    <xf numFmtId="0" fontId="15" fillId="0" borderId="191" xfId="0" applyFont="1" applyBorder="1" applyAlignment="1">
      <alignment horizontal="center" vertical="center" wrapText="1"/>
    </xf>
    <xf numFmtId="0" fontId="21" fillId="0" borderId="192" xfId="0" applyFont="1" applyBorder="1" applyAlignment="1">
      <alignment horizontal="center" vertical="center" wrapText="1"/>
    </xf>
    <xf numFmtId="0" fontId="21" fillId="0" borderId="104" xfId="0" applyFont="1" applyBorder="1" applyAlignment="1">
      <alignment horizontal="center" vertical="center" wrapText="1"/>
    </xf>
    <xf numFmtId="0" fontId="10" fillId="0" borderId="193" xfId="0" applyFont="1" applyBorder="1" applyAlignment="1">
      <alignment horizontal="center" vertical="center" wrapText="1"/>
    </xf>
    <xf numFmtId="0" fontId="25" fillId="0" borderId="189" xfId="0" applyFont="1" applyBorder="1" applyAlignment="1">
      <alignment horizontal="center" vertical="center" wrapText="1"/>
    </xf>
    <xf numFmtId="0" fontId="25" fillId="0" borderId="194" xfId="0" applyFont="1" applyBorder="1" applyAlignment="1">
      <alignment horizontal="center" vertical="center" wrapText="1"/>
    </xf>
    <xf numFmtId="0" fontId="52" fillId="33" borderId="6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39" fillId="33" borderId="192" xfId="0" applyFont="1" applyFill="1" applyBorder="1" applyAlignment="1">
      <alignment horizontal="center" vertical="center" wrapText="1"/>
    </xf>
    <xf numFmtId="0" fontId="37" fillId="0" borderId="192" xfId="0" applyFont="1" applyBorder="1" applyAlignment="1">
      <alignment horizontal="center" vertical="center" wrapText="1"/>
    </xf>
    <xf numFmtId="0" fontId="37" fillId="0" borderId="192" xfId="0" applyFont="1" applyBorder="1" applyAlignment="1">
      <alignment wrapText="1"/>
    </xf>
    <xf numFmtId="0" fontId="37" fillId="0" borderId="195" xfId="0" applyFont="1" applyBorder="1" applyAlignment="1">
      <alignment wrapText="1"/>
    </xf>
    <xf numFmtId="0" fontId="39" fillId="33" borderId="145" xfId="0" applyFont="1" applyFill="1" applyBorder="1" applyAlignment="1">
      <alignment horizontal="left" vertical="center" wrapText="1"/>
    </xf>
    <xf numFmtId="0" fontId="39" fillId="33" borderId="146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60" zoomScalePageLayoutView="0" workbookViewId="0" topLeftCell="A1">
      <selection activeCell="A2" sqref="A2:K2"/>
    </sheetView>
  </sheetViews>
  <sheetFormatPr defaultColWidth="9.140625" defaultRowHeight="12.75"/>
  <cols>
    <col min="1" max="11" width="12.7109375" style="425" customWidth="1"/>
    <col min="12" max="12" width="20.140625" style="423" customWidth="1"/>
    <col min="13" max="13" width="11.7109375" style="423" customWidth="1"/>
    <col min="14" max="16384" width="9.140625" style="425" customWidth="1"/>
  </cols>
  <sheetData>
    <row r="1" spans="1:13" s="422" customFormat="1" ht="18">
      <c r="A1" s="640" t="s">
        <v>352</v>
      </c>
      <c r="B1" s="641"/>
      <c r="C1" s="419"/>
      <c r="D1" s="419"/>
      <c r="E1" s="419"/>
      <c r="F1" s="419"/>
      <c r="G1" s="419"/>
      <c r="H1" s="419"/>
      <c r="I1" s="419"/>
      <c r="J1" s="419"/>
      <c r="K1" s="420"/>
      <c r="L1" s="421" t="s">
        <v>353</v>
      </c>
      <c r="M1" s="421" t="s">
        <v>354</v>
      </c>
    </row>
    <row r="2" spans="1:13" s="426" customFormat="1" ht="30" customHeight="1">
      <c r="A2" s="637" t="s">
        <v>355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418" t="s">
        <v>356</v>
      </c>
      <c r="M2" s="418">
        <v>1</v>
      </c>
    </row>
    <row r="3" spans="1:13" s="426" customFormat="1" ht="30" customHeight="1">
      <c r="A3" s="639" t="s">
        <v>512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418" t="s">
        <v>536</v>
      </c>
      <c r="M3" s="418">
        <v>2</v>
      </c>
    </row>
    <row r="4" spans="1:13" s="426" customFormat="1" ht="30" customHeight="1">
      <c r="A4" s="639" t="s">
        <v>511</v>
      </c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418" t="s">
        <v>357</v>
      </c>
      <c r="M4" s="418">
        <v>3</v>
      </c>
    </row>
    <row r="5" spans="1:13" s="426" customFormat="1" ht="30" customHeight="1">
      <c r="A5" s="637" t="s">
        <v>359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418" t="s">
        <v>358</v>
      </c>
      <c r="M5" s="418">
        <v>4</v>
      </c>
    </row>
    <row r="6" spans="1:13" s="426" customFormat="1" ht="30" customHeight="1">
      <c r="A6" s="637" t="s">
        <v>361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418" t="s">
        <v>360</v>
      </c>
      <c r="M6" s="418">
        <v>5</v>
      </c>
    </row>
    <row r="7" spans="1:13" s="426" customFormat="1" ht="30" customHeight="1">
      <c r="A7" s="637" t="s">
        <v>362</v>
      </c>
      <c r="B7" s="637"/>
      <c r="C7" s="637"/>
      <c r="D7" s="637"/>
      <c r="E7" s="637"/>
      <c r="F7" s="637"/>
      <c r="G7" s="637"/>
      <c r="H7" s="637"/>
      <c r="I7" s="637"/>
      <c r="J7" s="637"/>
      <c r="K7" s="637"/>
      <c r="L7" s="418" t="s">
        <v>363</v>
      </c>
      <c r="M7" s="418">
        <v>6</v>
      </c>
    </row>
    <row r="8" spans="1:13" s="426" customFormat="1" ht="30" customHeight="1">
      <c r="A8" s="639" t="s">
        <v>510</v>
      </c>
      <c r="B8" s="639"/>
      <c r="C8" s="639"/>
      <c r="D8" s="639"/>
      <c r="E8" s="639"/>
      <c r="F8" s="639"/>
      <c r="G8" s="639"/>
      <c r="H8" s="639"/>
      <c r="I8" s="639"/>
      <c r="J8" s="639"/>
      <c r="K8" s="639"/>
      <c r="L8" s="418" t="s">
        <v>364</v>
      </c>
      <c r="M8" s="418">
        <v>7</v>
      </c>
    </row>
    <row r="9" spans="1:13" s="426" customFormat="1" ht="30" customHeight="1">
      <c r="A9" s="637" t="s">
        <v>366</v>
      </c>
      <c r="B9" s="637"/>
      <c r="C9" s="637"/>
      <c r="D9" s="637"/>
      <c r="E9" s="637"/>
      <c r="F9" s="637"/>
      <c r="G9" s="637"/>
      <c r="H9" s="637"/>
      <c r="I9" s="637"/>
      <c r="J9" s="637"/>
      <c r="K9" s="637"/>
      <c r="L9" s="418" t="s">
        <v>365</v>
      </c>
      <c r="M9" s="418">
        <v>8</v>
      </c>
    </row>
    <row r="10" spans="1:13" s="426" customFormat="1" ht="30" customHeight="1">
      <c r="A10" s="637" t="s">
        <v>367</v>
      </c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418" t="s">
        <v>368</v>
      </c>
      <c r="M10" s="418">
        <v>9</v>
      </c>
    </row>
    <row r="11" spans="1:13" s="426" customFormat="1" ht="30" customHeight="1">
      <c r="A11" s="639" t="s">
        <v>508</v>
      </c>
      <c r="B11" s="639"/>
      <c r="C11" s="639"/>
      <c r="D11" s="639"/>
      <c r="E11" s="639"/>
      <c r="F11" s="639"/>
      <c r="G11" s="639"/>
      <c r="H11" s="639"/>
      <c r="I11" s="639"/>
      <c r="J11" s="639"/>
      <c r="K11" s="639"/>
      <c r="L11" s="418" t="s">
        <v>369</v>
      </c>
      <c r="M11" s="418">
        <v>10</v>
      </c>
    </row>
    <row r="12" spans="1:13" s="426" customFormat="1" ht="30" customHeight="1">
      <c r="A12" s="637" t="s">
        <v>370</v>
      </c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418" t="s">
        <v>371</v>
      </c>
      <c r="M12" s="418">
        <v>11</v>
      </c>
    </row>
    <row r="13" spans="1:13" s="426" customFormat="1" ht="30" customHeight="1">
      <c r="A13" s="637" t="s">
        <v>372</v>
      </c>
      <c r="B13" s="637"/>
      <c r="C13" s="637"/>
      <c r="D13" s="637"/>
      <c r="E13" s="637"/>
      <c r="F13" s="637"/>
      <c r="G13" s="637"/>
      <c r="H13" s="637"/>
      <c r="I13" s="637"/>
      <c r="J13" s="637"/>
      <c r="K13" s="637"/>
      <c r="L13" s="418" t="s">
        <v>373</v>
      </c>
      <c r="M13" s="418">
        <v>12</v>
      </c>
    </row>
    <row r="14" spans="1:13" s="426" customFormat="1" ht="30" customHeight="1">
      <c r="A14" s="639" t="s">
        <v>480</v>
      </c>
      <c r="B14" s="639"/>
      <c r="C14" s="639"/>
      <c r="D14" s="639"/>
      <c r="E14" s="639"/>
      <c r="F14" s="639"/>
      <c r="G14" s="639"/>
      <c r="H14" s="639"/>
      <c r="I14" s="639"/>
      <c r="J14" s="639"/>
      <c r="K14" s="639"/>
      <c r="L14" s="418" t="s">
        <v>374</v>
      </c>
      <c r="M14" s="418">
        <v>13</v>
      </c>
    </row>
    <row r="15" spans="1:13" s="426" customFormat="1" ht="30" customHeight="1">
      <c r="A15" s="637" t="s">
        <v>375</v>
      </c>
      <c r="B15" s="637"/>
      <c r="C15" s="637"/>
      <c r="D15" s="637"/>
      <c r="E15" s="637"/>
      <c r="F15" s="637"/>
      <c r="G15" s="637"/>
      <c r="H15" s="637"/>
      <c r="I15" s="637"/>
      <c r="J15" s="637"/>
      <c r="K15" s="637"/>
      <c r="L15" s="418" t="s">
        <v>376</v>
      </c>
      <c r="M15" s="418">
        <v>14</v>
      </c>
    </row>
    <row r="16" spans="1:13" s="426" customFormat="1" ht="30" customHeight="1">
      <c r="A16" s="637" t="s">
        <v>379</v>
      </c>
      <c r="B16" s="637"/>
      <c r="C16" s="637"/>
      <c r="D16" s="637"/>
      <c r="E16" s="637"/>
      <c r="F16" s="637"/>
      <c r="G16" s="637"/>
      <c r="H16" s="637"/>
      <c r="I16" s="637"/>
      <c r="J16" s="637"/>
      <c r="K16" s="637"/>
      <c r="L16" s="418" t="s">
        <v>377</v>
      </c>
      <c r="M16" s="418">
        <v>15</v>
      </c>
    </row>
    <row r="17" spans="1:13" s="426" customFormat="1" ht="30" customHeight="1">
      <c r="A17" s="639" t="s">
        <v>507</v>
      </c>
      <c r="B17" s="639"/>
      <c r="C17" s="639"/>
      <c r="D17" s="639"/>
      <c r="E17" s="639"/>
      <c r="F17" s="639"/>
      <c r="G17" s="639"/>
      <c r="H17" s="639"/>
      <c r="I17" s="639"/>
      <c r="J17" s="639"/>
      <c r="K17" s="639"/>
      <c r="L17" s="418" t="s">
        <v>378</v>
      </c>
      <c r="M17" s="418">
        <v>16</v>
      </c>
    </row>
    <row r="18" spans="1:13" s="426" customFormat="1" ht="30" customHeight="1">
      <c r="A18" s="637" t="s">
        <v>380</v>
      </c>
      <c r="B18" s="637"/>
      <c r="C18" s="637"/>
      <c r="D18" s="637"/>
      <c r="E18" s="637"/>
      <c r="F18" s="637"/>
      <c r="G18" s="637"/>
      <c r="H18" s="637"/>
      <c r="I18" s="637"/>
      <c r="J18" s="637"/>
      <c r="K18" s="637"/>
      <c r="L18" s="418" t="s">
        <v>381</v>
      </c>
      <c r="M18" s="418">
        <v>17</v>
      </c>
    </row>
    <row r="19" spans="1:13" s="426" customFormat="1" ht="30" customHeight="1">
      <c r="A19" s="639" t="s">
        <v>509</v>
      </c>
      <c r="B19" s="639"/>
      <c r="C19" s="639"/>
      <c r="D19" s="639"/>
      <c r="E19" s="639"/>
      <c r="F19" s="639"/>
      <c r="G19" s="639"/>
      <c r="H19" s="639"/>
      <c r="I19" s="639"/>
      <c r="J19" s="639"/>
      <c r="K19" s="639"/>
      <c r="L19" s="418" t="s">
        <v>382</v>
      </c>
      <c r="M19" s="418">
        <v>18</v>
      </c>
    </row>
    <row r="20" spans="1:13" s="426" customFormat="1" ht="30" customHeight="1">
      <c r="A20" s="637" t="s">
        <v>383</v>
      </c>
      <c r="B20" s="637"/>
      <c r="C20" s="637"/>
      <c r="D20" s="637"/>
      <c r="E20" s="637"/>
      <c r="F20" s="637"/>
      <c r="G20" s="637"/>
      <c r="H20" s="637"/>
      <c r="I20" s="637"/>
      <c r="J20" s="637"/>
      <c r="K20" s="637"/>
      <c r="L20" s="418" t="s">
        <v>384</v>
      </c>
      <c r="M20" s="418">
        <v>19</v>
      </c>
    </row>
    <row r="21" spans="1:13" s="426" customFormat="1" ht="30" customHeight="1">
      <c r="A21" s="637" t="s">
        <v>385</v>
      </c>
      <c r="B21" s="637"/>
      <c r="C21" s="637"/>
      <c r="D21" s="637"/>
      <c r="E21" s="637"/>
      <c r="F21" s="637"/>
      <c r="G21" s="637"/>
      <c r="H21" s="637"/>
      <c r="I21" s="637"/>
      <c r="J21" s="637"/>
      <c r="K21" s="637"/>
      <c r="L21" s="418" t="s">
        <v>386</v>
      </c>
      <c r="M21" s="418">
        <v>20</v>
      </c>
    </row>
    <row r="22" spans="1:13" s="426" customFormat="1" ht="30" customHeight="1">
      <c r="A22" s="637" t="s">
        <v>387</v>
      </c>
      <c r="B22" s="637"/>
      <c r="C22" s="637"/>
      <c r="D22" s="637"/>
      <c r="E22" s="637"/>
      <c r="F22" s="637"/>
      <c r="G22" s="637"/>
      <c r="H22" s="637"/>
      <c r="I22" s="637"/>
      <c r="J22" s="637"/>
      <c r="K22" s="637"/>
      <c r="L22" s="418" t="s">
        <v>388</v>
      </c>
      <c r="M22" s="418">
        <v>21</v>
      </c>
    </row>
    <row r="23" spans="1:13" s="426" customFormat="1" ht="30" customHeight="1">
      <c r="A23" s="639" t="s">
        <v>417</v>
      </c>
      <c r="B23" s="637"/>
      <c r="C23" s="637"/>
      <c r="D23" s="637"/>
      <c r="E23" s="637"/>
      <c r="F23" s="637"/>
      <c r="G23" s="637"/>
      <c r="H23" s="637"/>
      <c r="I23" s="637"/>
      <c r="J23" s="637"/>
      <c r="K23" s="637"/>
      <c r="L23" s="418" t="s">
        <v>389</v>
      </c>
      <c r="M23" s="418">
        <v>22</v>
      </c>
    </row>
    <row r="24" spans="1:13" s="426" customFormat="1" ht="30" customHeight="1">
      <c r="A24" s="639" t="s">
        <v>531</v>
      </c>
      <c r="B24" s="639"/>
      <c r="C24" s="639"/>
      <c r="D24" s="639"/>
      <c r="E24" s="639"/>
      <c r="F24" s="639"/>
      <c r="G24" s="639"/>
      <c r="H24" s="639"/>
      <c r="I24" s="639"/>
      <c r="J24" s="639"/>
      <c r="K24" s="639"/>
      <c r="L24" s="418" t="s">
        <v>390</v>
      </c>
      <c r="M24" s="418">
        <v>23</v>
      </c>
    </row>
    <row r="25" spans="1:13" s="426" customFormat="1" ht="30" customHeight="1">
      <c r="A25" s="637" t="s">
        <v>532</v>
      </c>
      <c r="B25" s="637"/>
      <c r="C25" s="637"/>
      <c r="D25" s="637"/>
      <c r="E25" s="637"/>
      <c r="F25" s="637"/>
      <c r="G25" s="637"/>
      <c r="H25" s="637"/>
      <c r="I25" s="637"/>
      <c r="J25" s="637"/>
      <c r="K25" s="637"/>
      <c r="L25" s="418" t="s">
        <v>533</v>
      </c>
      <c r="M25" s="418">
        <v>24</v>
      </c>
    </row>
    <row r="26" spans="1:13" s="426" customFormat="1" ht="30" customHeight="1">
      <c r="A26" s="637" t="s">
        <v>534</v>
      </c>
      <c r="B26" s="637"/>
      <c r="C26" s="637"/>
      <c r="D26" s="637"/>
      <c r="E26" s="637"/>
      <c r="F26" s="637"/>
      <c r="G26" s="637"/>
      <c r="H26" s="637"/>
      <c r="I26" s="637"/>
      <c r="J26" s="637"/>
      <c r="K26" s="637"/>
      <c r="L26" s="418" t="s">
        <v>535</v>
      </c>
      <c r="M26" s="418">
        <v>25</v>
      </c>
    </row>
    <row r="27" spans="1:13" s="426" customFormat="1" ht="30" customHeight="1">
      <c r="A27" s="637" t="s">
        <v>391</v>
      </c>
      <c r="B27" s="637"/>
      <c r="C27" s="637"/>
      <c r="D27" s="637"/>
      <c r="E27" s="637"/>
      <c r="F27" s="637"/>
      <c r="G27" s="637"/>
      <c r="H27" s="637"/>
      <c r="I27" s="637"/>
      <c r="J27" s="637"/>
      <c r="K27" s="637"/>
      <c r="L27" s="418" t="s">
        <v>392</v>
      </c>
      <c r="M27" s="418">
        <v>26</v>
      </c>
    </row>
    <row r="28" spans="1:13" s="426" customFormat="1" ht="30" customHeight="1">
      <c r="A28" s="637" t="s">
        <v>406</v>
      </c>
      <c r="B28" s="637"/>
      <c r="C28" s="637"/>
      <c r="D28" s="637"/>
      <c r="E28" s="637"/>
      <c r="F28" s="637"/>
      <c r="G28" s="637"/>
      <c r="H28" s="637"/>
      <c r="I28" s="637"/>
      <c r="J28" s="637"/>
      <c r="K28" s="637"/>
      <c r="L28" s="418" t="s">
        <v>393</v>
      </c>
      <c r="M28" s="418">
        <v>27</v>
      </c>
    </row>
    <row r="29" spans="1:13" s="426" customFormat="1" ht="30" customHeight="1">
      <c r="A29" s="637" t="s">
        <v>407</v>
      </c>
      <c r="B29" s="637"/>
      <c r="C29" s="637"/>
      <c r="D29" s="637"/>
      <c r="E29" s="637"/>
      <c r="F29" s="637"/>
      <c r="G29" s="637"/>
      <c r="H29" s="637"/>
      <c r="I29" s="637"/>
      <c r="J29" s="637"/>
      <c r="K29" s="637"/>
      <c r="L29" s="418" t="s">
        <v>394</v>
      </c>
      <c r="M29" s="418">
        <v>28</v>
      </c>
    </row>
    <row r="30" spans="1:13" s="426" customFormat="1" ht="30" customHeight="1">
      <c r="A30" s="637" t="s">
        <v>395</v>
      </c>
      <c r="B30" s="637"/>
      <c r="C30" s="637"/>
      <c r="D30" s="637"/>
      <c r="E30" s="637"/>
      <c r="F30" s="637"/>
      <c r="G30" s="637"/>
      <c r="H30" s="637"/>
      <c r="I30" s="637"/>
      <c r="J30" s="637"/>
      <c r="K30" s="637"/>
      <c r="L30" s="418" t="s">
        <v>396</v>
      </c>
      <c r="M30" s="418">
        <v>29</v>
      </c>
    </row>
    <row r="31" spans="1:13" s="426" customFormat="1" ht="30" customHeight="1">
      <c r="A31" s="637" t="s">
        <v>395</v>
      </c>
      <c r="B31" s="637"/>
      <c r="C31" s="637"/>
      <c r="D31" s="637"/>
      <c r="E31" s="637"/>
      <c r="F31" s="637"/>
      <c r="G31" s="637"/>
      <c r="H31" s="637"/>
      <c r="I31" s="637"/>
      <c r="J31" s="637"/>
      <c r="K31" s="637"/>
      <c r="L31" s="427" t="s">
        <v>479</v>
      </c>
      <c r="M31" s="418">
        <v>30</v>
      </c>
    </row>
    <row r="32" spans="1:13" s="426" customFormat="1" ht="30" customHeight="1">
      <c r="A32" s="637" t="s">
        <v>440</v>
      </c>
      <c r="B32" s="637"/>
      <c r="C32" s="637"/>
      <c r="D32" s="637"/>
      <c r="E32" s="637"/>
      <c r="F32" s="637"/>
      <c r="G32" s="637"/>
      <c r="H32" s="637"/>
      <c r="I32" s="637"/>
      <c r="J32" s="637"/>
      <c r="K32" s="637"/>
      <c r="L32" s="418" t="s">
        <v>397</v>
      </c>
      <c r="M32" s="418">
        <v>31</v>
      </c>
    </row>
    <row r="33" spans="1:13" s="426" customFormat="1" ht="30" customHeight="1">
      <c r="A33" s="637" t="s">
        <v>408</v>
      </c>
      <c r="B33" s="637"/>
      <c r="C33" s="637"/>
      <c r="D33" s="637"/>
      <c r="E33" s="637"/>
      <c r="F33" s="637"/>
      <c r="G33" s="637"/>
      <c r="H33" s="637"/>
      <c r="I33" s="637"/>
      <c r="J33" s="637"/>
      <c r="K33" s="637"/>
      <c r="L33" s="418" t="s">
        <v>398</v>
      </c>
      <c r="M33" s="418">
        <v>32</v>
      </c>
    </row>
    <row r="34" spans="1:13" s="426" customFormat="1" ht="30" customHeight="1">
      <c r="A34" s="638" t="s">
        <v>409</v>
      </c>
      <c r="B34" s="638"/>
      <c r="C34" s="638"/>
      <c r="D34" s="638"/>
      <c r="E34" s="638"/>
      <c r="F34" s="638"/>
      <c r="G34" s="638"/>
      <c r="H34" s="638"/>
      <c r="I34" s="638"/>
      <c r="J34" s="638"/>
      <c r="K34" s="638"/>
      <c r="L34" s="418" t="s">
        <v>399</v>
      </c>
      <c r="M34" s="418">
        <v>33</v>
      </c>
    </row>
    <row r="35" spans="1:13" s="426" customFormat="1" ht="30" customHeight="1">
      <c r="A35" s="637" t="s">
        <v>410</v>
      </c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418" t="s">
        <v>400</v>
      </c>
      <c r="M35" s="418">
        <v>34</v>
      </c>
    </row>
    <row r="36" spans="1:13" s="426" customFormat="1" ht="30" customHeight="1">
      <c r="A36" s="637" t="s">
        <v>411</v>
      </c>
      <c r="B36" s="637"/>
      <c r="C36" s="637"/>
      <c r="D36" s="637"/>
      <c r="E36" s="637"/>
      <c r="F36" s="637"/>
      <c r="G36" s="637"/>
      <c r="H36" s="637"/>
      <c r="I36" s="637"/>
      <c r="J36" s="637"/>
      <c r="K36" s="637"/>
      <c r="L36" s="418" t="s">
        <v>401</v>
      </c>
      <c r="M36" s="418">
        <v>35</v>
      </c>
    </row>
    <row r="37" spans="1:13" s="426" customFormat="1" ht="30" customHeight="1">
      <c r="A37" s="637" t="s">
        <v>412</v>
      </c>
      <c r="B37" s="637"/>
      <c r="C37" s="637"/>
      <c r="D37" s="637"/>
      <c r="E37" s="637"/>
      <c r="F37" s="637"/>
      <c r="G37" s="637"/>
      <c r="H37" s="637"/>
      <c r="I37" s="637"/>
      <c r="J37" s="637"/>
      <c r="K37" s="637"/>
      <c r="L37" s="418" t="s">
        <v>402</v>
      </c>
      <c r="M37" s="418">
        <v>36</v>
      </c>
    </row>
    <row r="38" spans="1:13" s="426" customFormat="1" ht="30" customHeight="1">
      <c r="A38" s="637" t="s">
        <v>418</v>
      </c>
      <c r="B38" s="637"/>
      <c r="C38" s="637"/>
      <c r="D38" s="637"/>
      <c r="E38" s="637"/>
      <c r="F38" s="637"/>
      <c r="G38" s="637"/>
      <c r="H38" s="637"/>
      <c r="I38" s="637"/>
      <c r="J38" s="637"/>
      <c r="K38" s="637"/>
      <c r="L38" s="418" t="s">
        <v>403</v>
      </c>
      <c r="M38" s="418">
        <v>37</v>
      </c>
    </row>
    <row r="39" spans="1:13" s="426" customFormat="1" ht="30" customHeight="1">
      <c r="A39" s="637" t="s">
        <v>419</v>
      </c>
      <c r="B39" s="637"/>
      <c r="C39" s="637"/>
      <c r="D39" s="637"/>
      <c r="E39" s="637"/>
      <c r="F39" s="637"/>
      <c r="G39" s="637"/>
      <c r="H39" s="637"/>
      <c r="I39" s="637"/>
      <c r="J39" s="637"/>
      <c r="K39" s="637"/>
      <c r="L39" s="418" t="s">
        <v>404</v>
      </c>
      <c r="M39" s="418">
        <v>38</v>
      </c>
    </row>
    <row r="40" spans="1:13" s="426" customFormat="1" ht="30" customHeight="1">
      <c r="A40" s="637" t="s">
        <v>420</v>
      </c>
      <c r="B40" s="637"/>
      <c r="C40" s="637"/>
      <c r="D40" s="637"/>
      <c r="E40" s="637"/>
      <c r="F40" s="637"/>
      <c r="G40" s="637"/>
      <c r="H40" s="637"/>
      <c r="I40" s="637"/>
      <c r="J40" s="637"/>
      <c r="K40" s="637"/>
      <c r="L40" s="418" t="s">
        <v>405</v>
      </c>
      <c r="M40" s="418">
        <v>39</v>
      </c>
    </row>
    <row r="41" spans="1:13" s="426" customFormat="1" ht="30" customHeight="1">
      <c r="A41" s="637" t="s">
        <v>421</v>
      </c>
      <c r="B41" s="637"/>
      <c r="C41" s="637"/>
      <c r="D41" s="637"/>
      <c r="E41" s="637"/>
      <c r="F41" s="637"/>
      <c r="G41" s="637"/>
      <c r="H41" s="637"/>
      <c r="I41" s="637"/>
      <c r="J41" s="637"/>
      <c r="K41" s="637"/>
      <c r="L41" s="418" t="s">
        <v>422</v>
      </c>
      <c r="M41" s="418">
        <v>40</v>
      </c>
    </row>
    <row r="42" spans="1:13" s="426" customFormat="1" ht="30" customHeight="1">
      <c r="A42" s="637" t="s">
        <v>424</v>
      </c>
      <c r="B42" s="637"/>
      <c r="C42" s="637"/>
      <c r="D42" s="637"/>
      <c r="E42" s="637"/>
      <c r="F42" s="637"/>
      <c r="G42" s="637"/>
      <c r="H42" s="637"/>
      <c r="I42" s="637"/>
      <c r="J42" s="637"/>
      <c r="K42" s="637"/>
      <c r="L42" s="418" t="s">
        <v>423</v>
      </c>
      <c r="M42" s="418">
        <v>41</v>
      </c>
    </row>
    <row r="43" spans="1:13" s="426" customFormat="1" ht="30" customHeight="1">
      <c r="A43" s="637" t="s">
        <v>426</v>
      </c>
      <c r="B43" s="637"/>
      <c r="C43" s="637"/>
      <c r="D43" s="637"/>
      <c r="E43" s="637"/>
      <c r="F43" s="637"/>
      <c r="G43" s="637"/>
      <c r="H43" s="637"/>
      <c r="I43" s="637"/>
      <c r="J43" s="637"/>
      <c r="K43" s="637"/>
      <c r="L43" s="418" t="s">
        <v>425</v>
      </c>
      <c r="M43" s="418">
        <v>42</v>
      </c>
    </row>
    <row r="44" spans="1:13" s="426" customFormat="1" ht="30" customHeight="1">
      <c r="A44" s="637" t="s">
        <v>471</v>
      </c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418" t="s">
        <v>428</v>
      </c>
      <c r="M44" s="418">
        <v>43</v>
      </c>
    </row>
    <row r="45" spans="1:13" s="426" customFormat="1" ht="30" customHeight="1">
      <c r="A45" s="637" t="s">
        <v>427</v>
      </c>
      <c r="B45" s="637"/>
      <c r="C45" s="637"/>
      <c r="D45" s="637"/>
      <c r="E45" s="637"/>
      <c r="F45" s="637"/>
      <c r="G45" s="637"/>
      <c r="H45" s="637"/>
      <c r="I45" s="637"/>
      <c r="J45" s="637"/>
      <c r="K45" s="637"/>
      <c r="L45" s="418" t="s">
        <v>472</v>
      </c>
      <c r="M45" s="418">
        <v>44</v>
      </c>
    </row>
    <row r="46" ht="18">
      <c r="M46" s="424"/>
    </row>
    <row r="47" ht="18">
      <c r="M47" s="424"/>
    </row>
    <row r="48" ht="18">
      <c r="M48" s="424"/>
    </row>
    <row r="49" ht="18">
      <c r="M49" s="424"/>
    </row>
    <row r="50" ht="18">
      <c r="M50" s="424"/>
    </row>
  </sheetData>
  <sheetProtection/>
  <mergeCells count="45">
    <mergeCell ref="A1:B1"/>
    <mergeCell ref="A11:K11"/>
    <mergeCell ref="A8:K8"/>
    <mergeCell ref="A4:K4"/>
    <mergeCell ref="A2:K2"/>
    <mergeCell ref="A5:K5"/>
    <mergeCell ref="A6:K6"/>
    <mergeCell ref="A7:K7"/>
    <mergeCell ref="A9:K9"/>
    <mergeCell ref="A10:K10"/>
    <mergeCell ref="A12:K12"/>
    <mergeCell ref="A13:K13"/>
    <mergeCell ref="A15:K15"/>
    <mergeCell ref="A14:K14"/>
    <mergeCell ref="A3:K3"/>
    <mergeCell ref="A16:K16"/>
    <mergeCell ref="A18:K18"/>
    <mergeCell ref="A20:K20"/>
    <mergeCell ref="A21:K21"/>
    <mergeCell ref="A17:K17"/>
    <mergeCell ref="A19:K19"/>
    <mergeCell ref="A27:K27"/>
    <mergeCell ref="A28:K28"/>
    <mergeCell ref="A29:K29"/>
    <mergeCell ref="A30:K30"/>
    <mergeCell ref="A22:K22"/>
    <mergeCell ref="A23:K23"/>
    <mergeCell ref="A25:K25"/>
    <mergeCell ref="A26:K26"/>
    <mergeCell ref="A24:K24"/>
    <mergeCell ref="A35:K35"/>
    <mergeCell ref="A36:K36"/>
    <mergeCell ref="A37:K37"/>
    <mergeCell ref="A38:K38"/>
    <mergeCell ref="A31:K31"/>
    <mergeCell ref="A32:K32"/>
    <mergeCell ref="A33:K33"/>
    <mergeCell ref="A34:K34"/>
    <mergeCell ref="A42:K42"/>
    <mergeCell ref="A43:K43"/>
    <mergeCell ref="A44:K44"/>
    <mergeCell ref="A45:K45"/>
    <mergeCell ref="A39:K39"/>
    <mergeCell ref="A40:K40"/>
    <mergeCell ref="A41:K41"/>
  </mergeCells>
  <printOptions verticalCentered="1"/>
  <pageMargins left="0.1968503937007874" right="0" top="0" bottom="0" header="0" footer="0"/>
  <pageSetup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6">
      <selection activeCell="G15" sqref="G15"/>
    </sheetView>
  </sheetViews>
  <sheetFormatPr defaultColWidth="9.140625" defaultRowHeight="12.75"/>
  <cols>
    <col min="1" max="1" width="3.57421875" style="6" customWidth="1"/>
    <col min="2" max="2" width="32.140625" style="6" customWidth="1"/>
    <col min="3" max="4" width="12.7109375" style="6" customWidth="1"/>
    <col min="5" max="5" width="15.7109375" style="6" customWidth="1"/>
    <col min="6" max="8" width="12.7109375" style="6" customWidth="1"/>
    <col min="9" max="16384" width="9.140625" style="6" customWidth="1"/>
  </cols>
  <sheetData>
    <row r="1" spans="1:9" ht="30" customHeight="1">
      <c r="A1" s="684" t="s">
        <v>581</v>
      </c>
      <c r="B1" s="684"/>
      <c r="C1" s="684"/>
      <c r="D1" s="684"/>
      <c r="E1" s="684"/>
      <c r="F1" s="684"/>
      <c r="G1" s="684"/>
      <c r="H1" s="684"/>
      <c r="I1" s="684"/>
    </row>
    <row r="2" spans="1:9" s="45" customFormat="1" ht="15.75" customHeight="1">
      <c r="A2" s="670" t="s">
        <v>53</v>
      </c>
      <c r="B2" s="670"/>
      <c r="C2" s="670"/>
      <c r="D2" s="670"/>
      <c r="E2" s="670"/>
      <c r="F2" s="670"/>
      <c r="G2" s="670"/>
      <c r="H2" s="670"/>
      <c r="I2" s="670"/>
    </row>
    <row r="3" spans="1:9" s="45" customFormat="1" ht="15.75" customHeight="1">
      <c r="A3" s="112"/>
      <c r="B3" s="112"/>
      <c r="C3" s="112"/>
      <c r="D3" s="112"/>
      <c r="E3" s="112"/>
      <c r="F3" s="112"/>
      <c r="G3" s="112"/>
      <c r="H3" s="112"/>
      <c r="I3" s="112"/>
    </row>
    <row r="4" spans="1:8" s="45" customFormat="1" ht="14.25" customHeight="1" thickBot="1">
      <c r="A4" s="683"/>
      <c r="B4" s="683"/>
      <c r="C4" s="683"/>
      <c r="D4" s="683"/>
      <c r="E4" s="683"/>
      <c r="F4" s="683"/>
      <c r="G4" s="683"/>
      <c r="H4" s="24" t="s">
        <v>72</v>
      </c>
    </row>
    <row r="5" spans="1:8" ht="39.75" customHeight="1">
      <c r="A5" s="693" t="s">
        <v>57</v>
      </c>
      <c r="B5" s="666" t="s">
        <v>51</v>
      </c>
      <c r="C5" s="668" t="s">
        <v>55</v>
      </c>
      <c r="D5" s="668" t="s">
        <v>572</v>
      </c>
      <c r="E5" s="668" t="s">
        <v>573</v>
      </c>
      <c r="F5" s="668" t="s">
        <v>184</v>
      </c>
      <c r="G5" s="668" t="s">
        <v>54</v>
      </c>
      <c r="H5" s="689" t="s">
        <v>575</v>
      </c>
    </row>
    <row r="6" spans="1:8" ht="39.75" customHeight="1" thickBot="1">
      <c r="A6" s="694"/>
      <c r="B6" s="667"/>
      <c r="C6" s="645"/>
      <c r="D6" s="645"/>
      <c r="E6" s="645"/>
      <c r="F6" s="707"/>
      <c r="G6" s="645"/>
      <c r="H6" s="647"/>
    </row>
    <row r="7" spans="1:8" s="35" customFormat="1" ht="11.25" customHeight="1" thickBot="1" thickTop="1">
      <c r="A7" s="34">
        <v>0</v>
      </c>
      <c r="B7" s="6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1">
        <v>7</v>
      </c>
    </row>
    <row r="8" spans="1:8" ht="24.75" customHeight="1" thickTop="1">
      <c r="A8" s="44">
        <v>1</v>
      </c>
      <c r="B8" s="65" t="s">
        <v>569</v>
      </c>
      <c r="C8" s="221">
        <f>'педијатрија леталитет'!E7</f>
        <v>0</v>
      </c>
      <c r="D8" s="222">
        <v>0</v>
      </c>
      <c r="E8" s="221">
        <v>0</v>
      </c>
      <c r="F8" s="221">
        <v>0</v>
      </c>
      <c r="G8" s="85"/>
      <c r="H8" s="227">
        <v>0</v>
      </c>
    </row>
    <row r="9" spans="1:8" ht="24.75" customHeight="1">
      <c r="A9" s="44">
        <v>2</v>
      </c>
      <c r="B9" s="472" t="s">
        <v>298</v>
      </c>
      <c r="C9" s="221">
        <f>'педијатрија леталитет'!E8</f>
        <v>0</v>
      </c>
      <c r="D9" s="222">
        <v>0</v>
      </c>
      <c r="E9" s="221">
        <v>0</v>
      </c>
      <c r="F9" s="221">
        <v>0</v>
      </c>
      <c r="G9" s="85"/>
      <c r="H9" s="227">
        <v>0</v>
      </c>
    </row>
    <row r="10" spans="1:8" ht="24.75" customHeight="1">
      <c r="A10" s="44">
        <v>3</v>
      </c>
      <c r="B10" s="472" t="s">
        <v>541</v>
      </c>
      <c r="C10" s="221">
        <f>'педијатрија леталитет'!E9</f>
        <v>0</v>
      </c>
      <c r="D10" s="222">
        <v>0</v>
      </c>
      <c r="E10" s="221">
        <v>0</v>
      </c>
      <c r="F10" s="221">
        <v>0</v>
      </c>
      <c r="G10" s="85"/>
      <c r="H10" s="227">
        <v>0</v>
      </c>
    </row>
    <row r="11" spans="1:8" ht="24.75" customHeight="1">
      <c r="A11" s="44">
        <v>4</v>
      </c>
      <c r="B11" s="473" t="s">
        <v>544</v>
      </c>
      <c r="C11" s="221">
        <f>'педијатрија леталитет'!E10</f>
        <v>39</v>
      </c>
      <c r="D11" s="222">
        <v>14</v>
      </c>
      <c r="E11" s="221">
        <v>14</v>
      </c>
      <c r="F11" s="221">
        <v>14</v>
      </c>
      <c r="G11" s="85">
        <f aca="true" t="shared" si="0" ref="G11:G18">E11/F11*100</f>
        <v>100</v>
      </c>
      <c r="H11" s="227">
        <f>D11/C11*100</f>
        <v>35.8974358974359</v>
      </c>
    </row>
    <row r="12" spans="1:8" ht="24.75" customHeight="1">
      <c r="A12" s="44">
        <v>5</v>
      </c>
      <c r="B12" s="473" t="s">
        <v>562</v>
      </c>
      <c r="C12" s="221">
        <f>'педијатрија леталитет'!E11</f>
        <v>64</v>
      </c>
      <c r="D12" s="222">
        <v>19</v>
      </c>
      <c r="E12" s="221">
        <v>17</v>
      </c>
      <c r="F12" s="221">
        <v>17</v>
      </c>
      <c r="G12" s="85">
        <f t="shared" si="0"/>
        <v>100</v>
      </c>
      <c r="H12" s="227">
        <f>D12/C12*100</f>
        <v>29.6875</v>
      </c>
    </row>
    <row r="13" spans="1:11" ht="24.75" customHeight="1">
      <c r="A13" s="44">
        <v>6</v>
      </c>
      <c r="B13" s="473" t="s">
        <v>563</v>
      </c>
      <c r="C13" s="221">
        <f>'педијатрија леталитет'!E12</f>
        <v>0</v>
      </c>
      <c r="D13" s="222">
        <v>0</v>
      </c>
      <c r="E13" s="221">
        <v>0</v>
      </c>
      <c r="F13" s="221">
        <v>0</v>
      </c>
      <c r="G13" s="85"/>
      <c r="H13" s="227">
        <v>0</v>
      </c>
      <c r="K13" s="96"/>
    </row>
    <row r="14" spans="1:11" ht="24.75" customHeight="1">
      <c r="A14" s="44">
        <v>7</v>
      </c>
      <c r="B14" s="473" t="s">
        <v>548</v>
      </c>
      <c r="C14" s="221">
        <v>101</v>
      </c>
      <c r="D14" s="222">
        <v>96</v>
      </c>
      <c r="E14" s="221">
        <v>91</v>
      </c>
      <c r="F14" s="221">
        <v>91</v>
      </c>
      <c r="G14" s="85">
        <f t="shared" si="0"/>
        <v>100</v>
      </c>
      <c r="H14" s="227">
        <f>D14/C14*100</f>
        <v>95.04950495049505</v>
      </c>
      <c r="K14" s="96"/>
    </row>
    <row r="15" spans="1:8" ht="24.75" customHeight="1">
      <c r="A15" s="44">
        <v>8</v>
      </c>
      <c r="B15" s="473" t="s">
        <v>577</v>
      </c>
      <c r="C15" s="221">
        <f>'педијатрија леталитет'!E14</f>
        <v>0</v>
      </c>
      <c r="D15" s="222">
        <v>0</v>
      </c>
      <c r="E15" s="221">
        <v>0</v>
      </c>
      <c r="F15" s="221">
        <v>0</v>
      </c>
      <c r="G15" s="85"/>
      <c r="H15" s="227">
        <v>0</v>
      </c>
    </row>
    <row r="16" spans="1:8" ht="26.25" customHeight="1">
      <c r="A16" s="44">
        <v>9</v>
      </c>
      <c r="B16" s="473" t="s">
        <v>570</v>
      </c>
      <c r="C16" s="221">
        <v>1</v>
      </c>
      <c r="D16" s="222">
        <v>0</v>
      </c>
      <c r="E16" s="221">
        <v>0</v>
      </c>
      <c r="F16" s="221">
        <v>0</v>
      </c>
      <c r="G16" s="85"/>
      <c r="H16" s="227">
        <v>0</v>
      </c>
    </row>
    <row r="17" spans="1:8" ht="26.25" customHeight="1" thickBot="1">
      <c r="A17" s="44">
        <v>10</v>
      </c>
      <c r="B17" s="474" t="s">
        <v>3</v>
      </c>
      <c r="C17" s="221">
        <f>'педијатрија леталитет'!E16</f>
        <v>0</v>
      </c>
      <c r="D17" s="230">
        <v>0</v>
      </c>
      <c r="E17" s="223">
        <v>0</v>
      </c>
      <c r="F17" s="223">
        <v>0</v>
      </c>
      <c r="G17" s="85"/>
      <c r="H17" s="227">
        <v>0</v>
      </c>
    </row>
    <row r="18" spans="1:8" ht="28.5" customHeight="1" thickBot="1" thickTop="1">
      <c r="A18" s="642" t="s">
        <v>539</v>
      </c>
      <c r="B18" s="643"/>
      <c r="C18" s="78">
        <f>SUM(C8:C16)</f>
        <v>205</v>
      </c>
      <c r="D18" s="78">
        <f>SUM(D8:D16)</f>
        <v>129</v>
      </c>
      <c r="E18" s="78">
        <f>SUM(E8:E16)</f>
        <v>122</v>
      </c>
      <c r="F18" s="78">
        <f>SUM(F8:F16)</f>
        <v>122</v>
      </c>
      <c r="G18" s="76">
        <f t="shared" si="0"/>
        <v>100</v>
      </c>
      <c r="H18" s="77">
        <f>D18/C18*100</f>
        <v>62.926829268292686</v>
      </c>
    </row>
    <row r="19" spans="1:10" s="33" customFormat="1" ht="15" customHeight="1">
      <c r="A19" s="706" t="s">
        <v>9</v>
      </c>
      <c r="B19" s="706"/>
      <c r="C19" s="706"/>
      <c r="D19" s="706"/>
      <c r="E19" s="706"/>
      <c r="F19" s="706"/>
      <c r="G19" s="706"/>
      <c r="H19" s="706"/>
      <c r="I19" s="706"/>
      <c r="J19" s="113"/>
    </row>
    <row r="20" spans="1:9" ht="15" customHeight="1">
      <c r="A20" s="700" t="s">
        <v>50</v>
      </c>
      <c r="B20" s="700"/>
      <c r="C20" s="700"/>
      <c r="D20" s="700"/>
      <c r="E20" s="700"/>
      <c r="F20" s="700"/>
      <c r="G20" s="700"/>
      <c r="H20" s="700"/>
      <c r="I20" s="700"/>
    </row>
    <row r="21" spans="1:9" ht="15.75" customHeight="1">
      <c r="A21" s="650" t="s">
        <v>326</v>
      </c>
      <c r="B21" s="650"/>
      <c r="C21" s="650"/>
      <c r="D21" s="650"/>
      <c r="E21" s="650"/>
      <c r="F21" s="650"/>
      <c r="G21" s="650"/>
      <c r="H21" s="650"/>
      <c r="I21" s="650"/>
    </row>
  </sheetData>
  <sheetProtection/>
  <mergeCells count="15">
    <mergeCell ref="D5:D6"/>
    <mergeCell ref="E5:E6"/>
    <mergeCell ref="G5:G6"/>
    <mergeCell ref="C5:C6"/>
    <mergeCell ref="A21:I21"/>
    <mergeCell ref="A1:I1"/>
    <mergeCell ref="A2:I2"/>
    <mergeCell ref="A20:I20"/>
    <mergeCell ref="A19:I19"/>
    <mergeCell ref="F5:F6"/>
    <mergeCell ref="A18:B18"/>
    <mergeCell ref="A4:G4"/>
    <mergeCell ref="A5:A6"/>
    <mergeCell ref="H5:H6"/>
    <mergeCell ref="B5:B6"/>
  </mergeCell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6">
      <selection activeCell="H16" sqref="H16"/>
    </sheetView>
  </sheetViews>
  <sheetFormatPr defaultColWidth="9.140625" defaultRowHeight="12.75"/>
  <cols>
    <col min="1" max="1" width="3.7109375" style="6" customWidth="1"/>
    <col min="2" max="2" width="36.421875" style="6" customWidth="1"/>
    <col min="3" max="6" width="11.7109375" style="6" customWidth="1"/>
    <col min="7" max="7" width="14.57421875" style="6" customWidth="1"/>
    <col min="8" max="8" width="15.140625" style="6" customWidth="1"/>
    <col min="9" max="10" width="11.7109375" style="6" customWidth="1"/>
    <col min="11" max="16384" width="9.140625" style="6" customWidth="1"/>
  </cols>
  <sheetData>
    <row r="1" spans="1:10" s="5" customFormat="1" ht="32.25" customHeight="1">
      <c r="A1" s="684" t="s">
        <v>585</v>
      </c>
      <c r="B1" s="708"/>
      <c r="C1" s="708"/>
      <c r="D1" s="708"/>
      <c r="E1" s="708"/>
      <c r="F1" s="708"/>
      <c r="G1" s="708"/>
      <c r="H1" s="709"/>
      <c r="I1" s="709"/>
      <c r="J1" s="709"/>
    </row>
    <row r="2" spans="1:10" s="212" customFormat="1" ht="15" customHeight="1">
      <c r="A2" s="710" t="s">
        <v>101</v>
      </c>
      <c r="B2" s="710"/>
      <c r="C2" s="710"/>
      <c r="D2" s="710"/>
      <c r="E2" s="710"/>
      <c r="F2" s="710"/>
      <c r="G2" s="710"/>
      <c r="H2" s="710"/>
      <c r="I2" s="710"/>
      <c r="J2" s="710"/>
    </row>
    <row r="3" spans="1:10" s="45" customFormat="1" ht="12" customHeight="1" thickBot="1">
      <c r="A3" s="701"/>
      <c r="B3" s="701"/>
      <c r="C3" s="701"/>
      <c r="D3" s="701"/>
      <c r="E3" s="701"/>
      <c r="F3" s="701"/>
      <c r="G3" s="702"/>
      <c r="H3" s="701"/>
      <c r="I3" s="701"/>
      <c r="J3" s="24" t="s">
        <v>77</v>
      </c>
    </row>
    <row r="4" spans="1:10" ht="35.25" customHeight="1">
      <c r="A4" s="693" t="s">
        <v>52</v>
      </c>
      <c r="B4" s="666" t="s">
        <v>51</v>
      </c>
      <c r="C4" s="668" t="s">
        <v>193</v>
      </c>
      <c r="D4" s="668" t="s">
        <v>552</v>
      </c>
      <c r="E4" s="668" t="s">
        <v>7</v>
      </c>
      <c r="F4" s="668" t="s">
        <v>194</v>
      </c>
      <c r="G4" s="666" t="s">
        <v>274</v>
      </c>
      <c r="H4" s="668" t="s">
        <v>195</v>
      </c>
      <c r="I4" s="668" t="s">
        <v>554</v>
      </c>
      <c r="J4" s="689" t="s">
        <v>192</v>
      </c>
    </row>
    <row r="5" spans="1:10" ht="69" customHeight="1" thickBot="1">
      <c r="A5" s="694"/>
      <c r="B5" s="667"/>
      <c r="C5" s="687"/>
      <c r="D5" s="687"/>
      <c r="E5" s="696"/>
      <c r="F5" s="696"/>
      <c r="G5" s="697"/>
      <c r="H5" s="687"/>
      <c r="I5" s="687"/>
      <c r="J5" s="690"/>
    </row>
    <row r="6" spans="1:10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1">
        <v>9</v>
      </c>
    </row>
    <row r="7" spans="1:10" ht="21.75" customHeight="1" thickTop="1">
      <c r="A7" s="481">
        <v>1</v>
      </c>
      <c r="B7" s="65" t="s">
        <v>569</v>
      </c>
      <c r="C7" s="166">
        <v>2196</v>
      </c>
      <c r="D7" s="164">
        <v>12515</v>
      </c>
      <c r="E7" s="264">
        <v>27</v>
      </c>
      <c r="F7" s="164">
        <v>531</v>
      </c>
      <c r="G7" s="166">
        <v>0</v>
      </c>
      <c r="H7" s="84">
        <f>G7/F7*100</f>
        <v>0</v>
      </c>
      <c r="I7" s="84">
        <f>D7/C7</f>
        <v>5.6989981785063755</v>
      </c>
      <c r="J7" s="265">
        <f>E7*365/D7</f>
        <v>0.7874550539352777</v>
      </c>
    </row>
    <row r="8" spans="1:10" ht="21.75" customHeight="1">
      <c r="A8" s="481">
        <v>2</v>
      </c>
      <c r="B8" s="66" t="s">
        <v>540</v>
      </c>
      <c r="C8" s="161">
        <v>1400</v>
      </c>
      <c r="D8" s="161">
        <v>7135</v>
      </c>
      <c r="E8" s="239">
        <v>15</v>
      </c>
      <c r="F8" s="161">
        <v>140</v>
      </c>
      <c r="G8" s="161">
        <v>8</v>
      </c>
      <c r="H8" s="251">
        <f aca="true" t="shared" si="0" ref="H8:H17">G8/F8*100</f>
        <v>5.714285714285714</v>
      </c>
      <c r="I8" s="251">
        <f aca="true" t="shared" si="1" ref="I8:I17">D8/C8</f>
        <v>5.0964285714285715</v>
      </c>
      <c r="J8" s="259">
        <f>E8*365/D8</f>
        <v>0.767344078486335</v>
      </c>
    </row>
    <row r="9" spans="1:10" ht="21.75" customHeight="1">
      <c r="A9" s="481">
        <v>3</v>
      </c>
      <c r="B9" s="66" t="s">
        <v>541</v>
      </c>
      <c r="C9" s="161">
        <v>1202</v>
      </c>
      <c r="D9" s="161">
        <v>5624</v>
      </c>
      <c r="E9" s="239">
        <v>18</v>
      </c>
      <c r="F9" s="161">
        <v>0</v>
      </c>
      <c r="G9" s="161">
        <v>0</v>
      </c>
      <c r="H9" s="251"/>
      <c r="I9" s="251">
        <f t="shared" si="1"/>
        <v>4.678868552412646</v>
      </c>
      <c r="J9" s="259">
        <f aca="true" t="shared" si="2" ref="J9:J16">E9*365/D9</f>
        <v>1.1682076813655762</v>
      </c>
    </row>
    <row r="10" spans="1:10" ht="21.75" customHeight="1">
      <c r="A10" s="481">
        <v>4</v>
      </c>
      <c r="B10" s="65" t="s">
        <v>544</v>
      </c>
      <c r="C10" s="161">
        <v>7596</v>
      </c>
      <c r="D10" s="161">
        <v>36905</v>
      </c>
      <c r="E10" s="239">
        <v>100</v>
      </c>
      <c r="F10" s="161">
        <v>302</v>
      </c>
      <c r="G10" s="161">
        <v>10</v>
      </c>
      <c r="H10" s="251">
        <f t="shared" si="0"/>
        <v>3.3112582781456954</v>
      </c>
      <c r="I10" s="251">
        <f t="shared" si="1"/>
        <v>4.858478146392838</v>
      </c>
      <c r="J10" s="259">
        <f t="shared" si="2"/>
        <v>0.9890258772524049</v>
      </c>
    </row>
    <row r="11" spans="1:10" ht="28.5" customHeight="1">
      <c r="A11" s="481">
        <v>5</v>
      </c>
      <c r="B11" s="65" t="s">
        <v>562</v>
      </c>
      <c r="C11" s="161">
        <v>7958</v>
      </c>
      <c r="D11" s="161">
        <v>52069</v>
      </c>
      <c r="E11" s="239">
        <v>148</v>
      </c>
      <c r="F11" s="161">
        <v>818</v>
      </c>
      <c r="G11" s="161">
        <v>0</v>
      </c>
      <c r="H11" s="251">
        <f t="shared" si="0"/>
        <v>0</v>
      </c>
      <c r="I11" s="251">
        <f t="shared" si="1"/>
        <v>6.5429756220155815</v>
      </c>
      <c r="J11" s="259">
        <f t="shared" si="2"/>
        <v>1.0374695116095949</v>
      </c>
    </row>
    <row r="12" spans="1:10" ht="26.25" customHeight="1">
      <c r="A12" s="481">
        <v>6</v>
      </c>
      <c r="B12" s="65" t="s">
        <v>563</v>
      </c>
      <c r="C12" s="161">
        <v>773</v>
      </c>
      <c r="D12" s="161">
        <v>8976</v>
      </c>
      <c r="E12" s="239">
        <v>19</v>
      </c>
      <c r="F12" s="161">
        <v>0</v>
      </c>
      <c r="G12" s="161">
        <v>0</v>
      </c>
      <c r="H12" s="251"/>
      <c r="I12" s="251">
        <f t="shared" si="1"/>
        <v>11.61190168175938</v>
      </c>
      <c r="J12" s="259">
        <f t="shared" si="2"/>
        <v>0.7726158645276292</v>
      </c>
    </row>
    <row r="13" spans="1:10" ht="21.75" customHeight="1">
      <c r="A13" s="481">
        <v>7</v>
      </c>
      <c r="B13" s="65" t="s">
        <v>570</v>
      </c>
      <c r="C13" s="161">
        <v>778</v>
      </c>
      <c r="D13" s="161">
        <v>6893</v>
      </c>
      <c r="E13" s="239">
        <v>18</v>
      </c>
      <c r="F13" s="161">
        <v>164</v>
      </c>
      <c r="G13" s="161">
        <v>0</v>
      </c>
      <c r="H13" s="251">
        <f t="shared" si="0"/>
        <v>0</v>
      </c>
      <c r="I13" s="251">
        <f t="shared" si="1"/>
        <v>8.859897172236504</v>
      </c>
      <c r="J13" s="259">
        <f t="shared" si="2"/>
        <v>0.9531408675467866</v>
      </c>
    </row>
    <row r="14" spans="1:10" ht="28.5" customHeight="1">
      <c r="A14" s="481">
        <v>8</v>
      </c>
      <c r="B14" s="65" t="s">
        <v>3</v>
      </c>
      <c r="C14" s="161">
        <v>651</v>
      </c>
      <c r="D14" s="161">
        <v>8231</v>
      </c>
      <c r="E14" s="239">
        <v>6</v>
      </c>
      <c r="F14" s="161">
        <v>0</v>
      </c>
      <c r="G14" s="161">
        <v>0</v>
      </c>
      <c r="H14" s="251"/>
      <c r="I14" s="251">
        <f t="shared" si="1"/>
        <v>12.643625192012289</v>
      </c>
      <c r="J14" s="259">
        <f t="shared" si="2"/>
        <v>0.26606730652411614</v>
      </c>
    </row>
    <row r="15" spans="1:10" ht="21.75" customHeight="1">
      <c r="A15" s="481">
        <v>9</v>
      </c>
      <c r="B15" s="65" t="s">
        <v>548</v>
      </c>
      <c r="C15" s="161">
        <v>809</v>
      </c>
      <c r="D15" s="161">
        <v>36834</v>
      </c>
      <c r="E15" s="239">
        <v>109</v>
      </c>
      <c r="F15" s="161">
        <v>601</v>
      </c>
      <c r="G15" s="161">
        <v>35</v>
      </c>
      <c r="H15" s="251">
        <f t="shared" si="0"/>
        <v>5.823627287853577</v>
      </c>
      <c r="I15" s="251">
        <f t="shared" si="1"/>
        <v>45.53028430160692</v>
      </c>
      <c r="J15" s="259">
        <f t="shared" si="2"/>
        <v>1.0801161969919097</v>
      </c>
    </row>
    <row r="16" spans="1:10" ht="30.75" customHeight="1" thickBot="1">
      <c r="A16" s="481">
        <v>10</v>
      </c>
      <c r="B16" s="65" t="s">
        <v>0</v>
      </c>
      <c r="C16" s="161">
        <v>336</v>
      </c>
      <c r="D16" s="257">
        <v>25234</v>
      </c>
      <c r="E16" s="239">
        <v>28</v>
      </c>
      <c r="F16" s="257">
        <v>0</v>
      </c>
      <c r="G16" s="161">
        <v>0</v>
      </c>
      <c r="H16" s="251"/>
      <c r="I16" s="249">
        <f t="shared" si="1"/>
        <v>75.10119047619048</v>
      </c>
      <c r="J16" s="259">
        <f t="shared" si="2"/>
        <v>0.40500911468653406</v>
      </c>
    </row>
    <row r="17" spans="1:10" ht="27.75" customHeight="1" thickBot="1" thickTop="1">
      <c r="A17" s="691" t="s">
        <v>539</v>
      </c>
      <c r="B17" s="712"/>
      <c r="C17" s="235">
        <f>SUM(C7:C16)</f>
        <v>23699</v>
      </c>
      <c r="D17" s="235">
        <f>SUM(D7:D16)</f>
        <v>200416</v>
      </c>
      <c r="E17" s="236">
        <f>SUM(E7:E16)</f>
        <v>488</v>
      </c>
      <c r="F17" s="235">
        <f>SUM(F7:F16)</f>
        <v>2556</v>
      </c>
      <c r="G17" s="235">
        <f>SUM(G7:G16)</f>
        <v>53</v>
      </c>
      <c r="H17" s="233">
        <f t="shared" si="0"/>
        <v>2.0735524256651017</v>
      </c>
      <c r="I17" s="233">
        <f t="shared" si="1"/>
        <v>8.456728131988692</v>
      </c>
      <c r="J17" s="234">
        <f>E17*365/D17</f>
        <v>0.8887513970940444</v>
      </c>
    </row>
    <row r="18" spans="1:10" s="13" customFormat="1" ht="15" customHeight="1">
      <c r="A18" s="648" t="s">
        <v>316</v>
      </c>
      <c r="B18" s="648"/>
      <c r="C18" s="648"/>
      <c r="D18" s="648"/>
      <c r="E18" s="648"/>
      <c r="F18" s="648"/>
      <c r="G18" s="648"/>
      <c r="H18" s="711"/>
      <c r="I18" s="711"/>
      <c r="J18" s="711"/>
    </row>
    <row r="19" s="13" customFormat="1" ht="15" customHeight="1">
      <c r="A19" s="13" t="s">
        <v>50</v>
      </c>
    </row>
    <row r="20" spans="1:10" ht="15" customHeight="1">
      <c r="A20" s="703" t="s">
        <v>327</v>
      </c>
      <c r="B20" s="703"/>
      <c r="C20" s="703"/>
      <c r="D20" s="703"/>
      <c r="E20" s="703"/>
      <c r="F20" s="703"/>
      <c r="G20" s="703"/>
      <c r="H20" s="703"/>
      <c r="I20" s="703"/>
      <c r="J20" s="703"/>
    </row>
    <row r="21" spans="1:10" ht="90" customHeight="1">
      <c r="A21" s="213"/>
      <c r="B21" s="214"/>
      <c r="C21" s="214"/>
      <c r="D21" s="214"/>
      <c r="E21" s="214"/>
      <c r="F21" s="214"/>
      <c r="G21" s="214"/>
      <c r="H21" s="214"/>
      <c r="I21" s="214"/>
      <c r="J21" s="214"/>
    </row>
  </sheetData>
  <sheetProtection/>
  <mergeCells count="16">
    <mergeCell ref="A20:J20"/>
    <mergeCell ref="A18:J18"/>
    <mergeCell ref="G4:G5"/>
    <mergeCell ref="H4:H5"/>
    <mergeCell ref="I4:I5"/>
    <mergeCell ref="J4:J5"/>
    <mergeCell ref="A17:B17"/>
    <mergeCell ref="A1:J1"/>
    <mergeCell ref="A4:A5"/>
    <mergeCell ref="B4:B5"/>
    <mergeCell ref="C4:C5"/>
    <mergeCell ref="D4:D5"/>
    <mergeCell ref="E4:E5"/>
    <mergeCell ref="F4:F5"/>
    <mergeCell ref="A3:I3"/>
    <mergeCell ref="A2:J2"/>
  </mergeCells>
  <printOptions verticalCentered="1"/>
  <pageMargins left="0.5511811023622047" right="0.15748031496062992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.7109375" style="6" customWidth="1"/>
    <col min="2" max="2" width="26.00390625" style="6" customWidth="1"/>
    <col min="3" max="7" width="15.7109375" style="6" customWidth="1"/>
    <col min="8" max="16384" width="9.140625" style="6" customWidth="1"/>
  </cols>
  <sheetData>
    <row r="1" spans="1:7" ht="30" customHeight="1">
      <c r="A1" s="651" t="s">
        <v>594</v>
      </c>
      <c r="B1" s="651"/>
      <c r="C1" s="651"/>
      <c r="D1" s="651"/>
      <c r="E1" s="651"/>
      <c r="F1" s="651"/>
      <c r="G1" s="651"/>
    </row>
    <row r="2" spans="1:7" s="45" customFormat="1" ht="15" customHeight="1">
      <c r="A2" s="713" t="s">
        <v>6</v>
      </c>
      <c r="B2" s="714"/>
      <c r="C2" s="714"/>
      <c r="D2" s="714"/>
      <c r="E2" s="714"/>
      <c r="F2" s="714"/>
      <c r="G2" s="714"/>
    </row>
    <row r="3" spans="1:7" s="45" customFormat="1" ht="14.25" customHeight="1" thickBot="1">
      <c r="A3" s="26"/>
      <c r="B3" s="46"/>
      <c r="C3" s="46"/>
      <c r="D3" s="46"/>
      <c r="E3" s="46"/>
      <c r="F3" s="46"/>
      <c r="G3" s="24" t="s">
        <v>66</v>
      </c>
    </row>
    <row r="4" spans="1:7" ht="45" customHeight="1">
      <c r="A4" s="652" t="s">
        <v>57</v>
      </c>
      <c r="B4" s="715" t="s">
        <v>51</v>
      </c>
      <c r="C4" s="644" t="s">
        <v>547</v>
      </c>
      <c r="D4" s="644" t="s">
        <v>556</v>
      </c>
      <c r="E4" s="644" t="s">
        <v>103</v>
      </c>
      <c r="F4" s="644" t="s">
        <v>321</v>
      </c>
      <c r="G4" s="646" t="s">
        <v>558</v>
      </c>
    </row>
    <row r="5" spans="1:7" ht="45" customHeight="1" thickBot="1">
      <c r="A5" s="653"/>
      <c r="B5" s="716"/>
      <c r="C5" s="645"/>
      <c r="D5" s="645"/>
      <c r="E5" s="645"/>
      <c r="F5" s="645"/>
      <c r="G5" s="647"/>
    </row>
    <row r="6" spans="1:7" s="35" customFormat="1" ht="9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30" customHeight="1" thickTop="1">
      <c r="A7" s="8">
        <v>1</v>
      </c>
      <c r="B7" s="498" t="s">
        <v>568</v>
      </c>
      <c r="C7" s="222">
        <v>16533</v>
      </c>
      <c r="D7" s="222">
        <v>4</v>
      </c>
      <c r="E7" s="221">
        <v>20</v>
      </c>
      <c r="F7" s="84">
        <f aca="true" t="shared" si="0" ref="F7:F13">E7/C7*100</f>
        <v>0.12097018085042038</v>
      </c>
      <c r="G7" s="224">
        <f>D7/E7*100</f>
        <v>20</v>
      </c>
    </row>
    <row r="8" spans="1:7" ht="30" customHeight="1">
      <c r="A8" s="9">
        <v>2</v>
      </c>
      <c r="B8" s="499" t="s">
        <v>569</v>
      </c>
      <c r="C8" s="222">
        <v>2962</v>
      </c>
      <c r="D8" s="222">
        <v>0</v>
      </c>
      <c r="E8" s="221">
        <v>0</v>
      </c>
      <c r="F8" s="85">
        <f t="shared" si="0"/>
        <v>0</v>
      </c>
      <c r="G8" s="227">
        <v>0</v>
      </c>
    </row>
    <row r="9" spans="1:7" ht="30" customHeight="1">
      <c r="A9" s="9">
        <v>3</v>
      </c>
      <c r="B9" s="500" t="s">
        <v>540</v>
      </c>
      <c r="C9" s="222">
        <v>4484</v>
      </c>
      <c r="D9" s="222">
        <v>0</v>
      </c>
      <c r="E9" s="221">
        <v>0</v>
      </c>
      <c r="F9" s="85">
        <f t="shared" si="0"/>
        <v>0</v>
      </c>
      <c r="G9" s="227">
        <v>0</v>
      </c>
    </row>
    <row r="10" spans="1:7" ht="30" customHeight="1">
      <c r="A10" s="9">
        <v>4</v>
      </c>
      <c r="B10" s="500" t="s">
        <v>541</v>
      </c>
      <c r="C10" s="221">
        <v>2860</v>
      </c>
      <c r="D10" s="221">
        <v>0</v>
      </c>
      <c r="E10" s="221">
        <v>0</v>
      </c>
      <c r="F10" s="85">
        <f t="shared" si="0"/>
        <v>0</v>
      </c>
      <c r="G10" s="227">
        <v>0</v>
      </c>
    </row>
    <row r="11" spans="1:7" ht="30" customHeight="1">
      <c r="A11" s="9">
        <v>5</v>
      </c>
      <c r="B11" s="500" t="s">
        <v>543</v>
      </c>
      <c r="C11" s="222">
        <v>14901</v>
      </c>
      <c r="D11" s="222">
        <v>0</v>
      </c>
      <c r="E11" s="221">
        <v>0</v>
      </c>
      <c r="F11" s="85">
        <f t="shared" si="0"/>
        <v>0</v>
      </c>
      <c r="G11" s="227">
        <v>0</v>
      </c>
    </row>
    <row r="12" spans="1:7" ht="21.75" thickBot="1">
      <c r="A12" s="9">
        <v>6</v>
      </c>
      <c r="B12" s="499" t="s">
        <v>562</v>
      </c>
      <c r="C12" s="262">
        <v>3830</v>
      </c>
      <c r="D12" s="262">
        <v>0</v>
      </c>
      <c r="E12" s="266">
        <v>0</v>
      </c>
      <c r="F12" s="86">
        <f t="shared" si="0"/>
        <v>0</v>
      </c>
      <c r="G12" s="260">
        <v>0</v>
      </c>
    </row>
    <row r="13" spans="1:7" ht="39.75" customHeight="1" thickBot="1" thickTop="1">
      <c r="A13" s="642" t="s">
        <v>539</v>
      </c>
      <c r="B13" s="643"/>
      <c r="C13" s="78">
        <f>SUM(C7:C12)</f>
        <v>45570</v>
      </c>
      <c r="D13" s="78">
        <f>SUM(D7:D12)</f>
        <v>4</v>
      </c>
      <c r="E13" s="78">
        <f>SUM(E7:E12)</f>
        <v>20</v>
      </c>
      <c r="F13" s="80">
        <f t="shared" si="0"/>
        <v>0.043888523151195964</v>
      </c>
      <c r="G13" s="79">
        <f>D13/E13*100</f>
        <v>20</v>
      </c>
    </row>
    <row r="14" spans="1:7" ht="24.75" customHeight="1">
      <c r="A14" s="116"/>
      <c r="B14" s="116"/>
      <c r="C14" s="36"/>
      <c r="D14" s="36"/>
      <c r="E14" s="36"/>
      <c r="F14" s="117"/>
      <c r="G14" s="117"/>
    </row>
    <row r="15" spans="1:7" ht="26.25" customHeight="1">
      <c r="A15" s="650" t="s">
        <v>330</v>
      </c>
      <c r="B15" s="650"/>
      <c r="C15" s="650"/>
      <c r="D15" s="650"/>
      <c r="E15" s="650"/>
      <c r="F15" s="650"/>
      <c r="G15" s="650"/>
    </row>
    <row r="16" s="33" customFormat="1" ht="15" customHeight="1"/>
    <row r="17" s="13" customFormat="1" ht="9.75"/>
  </sheetData>
  <sheetProtection/>
  <mergeCells count="11">
    <mergeCell ref="F4:F5"/>
    <mergeCell ref="G4:G5"/>
    <mergeCell ref="A15:G15"/>
    <mergeCell ref="A13:B13"/>
    <mergeCell ref="A2:G2"/>
    <mergeCell ref="A1:G1"/>
    <mergeCell ref="A4:A5"/>
    <mergeCell ref="B4:B5"/>
    <mergeCell ref="C4:C5"/>
    <mergeCell ref="D4:D5"/>
    <mergeCell ref="E4:E5"/>
  </mergeCells>
  <printOptions verticalCentered="1"/>
  <pageMargins left="0.984251968503937" right="0.4330708661417323" top="0.984251968503937" bottom="0.984251968503937" header="0.5118110236220472" footer="0.5118110236220472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3.7109375" style="6" customWidth="1"/>
    <col min="2" max="2" width="25.8515625" style="6" customWidth="1"/>
    <col min="3" max="3" width="10.140625" style="6" customWidth="1"/>
    <col min="4" max="4" width="9.7109375" style="6" customWidth="1"/>
    <col min="5" max="5" width="10.8515625" style="6" customWidth="1"/>
    <col min="6" max="6" width="9.8515625" style="6" customWidth="1"/>
    <col min="7" max="7" width="14.140625" style="6" customWidth="1"/>
    <col min="8" max="8" width="13.57421875" style="6" customWidth="1"/>
    <col min="9" max="9" width="8.57421875" style="6" customWidth="1"/>
    <col min="10" max="10" width="10.57421875" style="6" customWidth="1"/>
    <col min="11" max="16384" width="9.140625" style="6" customWidth="1"/>
  </cols>
  <sheetData>
    <row r="1" spans="1:10" s="215" customFormat="1" ht="37.5" customHeight="1">
      <c r="A1" s="684" t="s">
        <v>586</v>
      </c>
      <c r="B1" s="708"/>
      <c r="C1" s="708"/>
      <c r="D1" s="708"/>
      <c r="E1" s="708"/>
      <c r="F1" s="708"/>
      <c r="G1" s="708"/>
      <c r="H1" s="708"/>
      <c r="I1" s="708"/>
      <c r="J1" s="708"/>
    </row>
    <row r="2" spans="1:10" s="15" customFormat="1" ht="13.5" customHeight="1">
      <c r="A2" s="684" t="s">
        <v>6</v>
      </c>
      <c r="B2" s="684"/>
      <c r="C2" s="684"/>
      <c r="D2" s="684"/>
      <c r="E2" s="684"/>
      <c r="F2" s="684"/>
      <c r="G2" s="684"/>
      <c r="H2" s="684"/>
      <c r="I2" s="684"/>
      <c r="J2" s="684"/>
    </row>
    <row r="3" spans="3:10" s="45" customFormat="1" ht="14.25" customHeight="1" thickBot="1">
      <c r="C3" s="184"/>
      <c r="D3" s="184"/>
      <c r="E3" s="184"/>
      <c r="F3" s="184"/>
      <c r="G3" s="4"/>
      <c r="H3" s="184"/>
      <c r="I3" s="184"/>
      <c r="J3" s="24" t="s">
        <v>76</v>
      </c>
    </row>
    <row r="4" spans="1:10" ht="49.5" customHeight="1">
      <c r="A4" s="693" t="s">
        <v>98</v>
      </c>
      <c r="B4" s="666" t="s">
        <v>51</v>
      </c>
      <c r="C4" s="717" t="s">
        <v>193</v>
      </c>
      <c r="D4" s="717" t="s">
        <v>552</v>
      </c>
      <c r="E4" s="717" t="s">
        <v>7</v>
      </c>
      <c r="F4" s="717" t="s">
        <v>194</v>
      </c>
      <c r="G4" s="717" t="s">
        <v>274</v>
      </c>
      <c r="H4" s="717" t="s">
        <v>195</v>
      </c>
      <c r="I4" s="717" t="s">
        <v>554</v>
      </c>
      <c r="J4" s="719" t="s">
        <v>192</v>
      </c>
    </row>
    <row r="5" spans="1:10" ht="48" customHeight="1" thickBot="1">
      <c r="A5" s="694"/>
      <c r="B5" s="667"/>
      <c r="C5" s="718"/>
      <c r="D5" s="718"/>
      <c r="E5" s="718"/>
      <c r="F5" s="718"/>
      <c r="G5" s="718"/>
      <c r="H5" s="718"/>
      <c r="I5" s="718"/>
      <c r="J5" s="720"/>
    </row>
    <row r="6" spans="1:10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1">
        <v>9</v>
      </c>
    </row>
    <row r="7" spans="1:10" ht="22.5" customHeight="1" thickTop="1">
      <c r="A7" s="482">
        <v>1</v>
      </c>
      <c r="B7" s="64" t="s">
        <v>568</v>
      </c>
      <c r="C7" s="267">
        <v>16533</v>
      </c>
      <c r="D7" s="267">
        <v>91447</v>
      </c>
      <c r="E7" s="268">
        <v>143</v>
      </c>
      <c r="F7" s="267">
        <v>9570</v>
      </c>
      <c r="G7" s="267">
        <v>0</v>
      </c>
      <c r="H7" s="251">
        <f>G7/F7*100</f>
        <v>0</v>
      </c>
      <c r="I7" s="251">
        <f>D7/C7</f>
        <v>5.531180064114196</v>
      </c>
      <c r="J7" s="259">
        <f aca="true" t="shared" si="0" ref="J7:J13">E7*365/D7</f>
        <v>0.5707677671219394</v>
      </c>
    </row>
    <row r="8" spans="1:10" ht="22.5" customHeight="1">
      <c r="A8" s="481">
        <v>2</v>
      </c>
      <c r="B8" s="65" t="s">
        <v>569</v>
      </c>
      <c r="C8" s="161">
        <v>2962</v>
      </c>
      <c r="D8" s="161">
        <v>14147</v>
      </c>
      <c r="E8" s="239">
        <v>50</v>
      </c>
      <c r="F8" s="161">
        <v>821</v>
      </c>
      <c r="G8" s="161">
        <v>0</v>
      </c>
      <c r="H8" s="85">
        <f aca="true" t="shared" si="1" ref="H8:H13">G8/F8*100</f>
        <v>0</v>
      </c>
      <c r="I8" s="85">
        <f aca="true" t="shared" si="2" ref="I8:I13">D8/C8</f>
        <v>4.776164753544902</v>
      </c>
      <c r="J8" s="227">
        <f t="shared" si="0"/>
        <v>1.290026153954902</v>
      </c>
    </row>
    <row r="9" spans="1:10" ht="22.5" customHeight="1">
      <c r="A9" s="481">
        <v>3</v>
      </c>
      <c r="B9" s="66" t="s">
        <v>540</v>
      </c>
      <c r="C9" s="161">
        <v>4484</v>
      </c>
      <c r="D9" s="161">
        <v>17246</v>
      </c>
      <c r="E9" s="239">
        <v>38</v>
      </c>
      <c r="F9" s="161">
        <v>638</v>
      </c>
      <c r="G9" s="161">
        <v>1</v>
      </c>
      <c r="H9" s="85">
        <f t="shared" si="1"/>
        <v>0.1567398119122257</v>
      </c>
      <c r="I9" s="85">
        <f t="shared" si="2"/>
        <v>3.8461195361284566</v>
      </c>
      <c r="J9" s="227">
        <f t="shared" si="0"/>
        <v>0.8042444624840542</v>
      </c>
    </row>
    <row r="10" spans="1:10" ht="22.5" customHeight="1">
      <c r="A10" s="481">
        <v>4</v>
      </c>
      <c r="B10" s="66" t="s">
        <v>541</v>
      </c>
      <c r="C10" s="161">
        <v>2860</v>
      </c>
      <c r="D10" s="161">
        <v>11500</v>
      </c>
      <c r="E10" s="239">
        <v>28</v>
      </c>
      <c r="F10" s="161">
        <v>414</v>
      </c>
      <c r="G10" s="161">
        <v>1</v>
      </c>
      <c r="H10" s="85">
        <f t="shared" si="1"/>
        <v>0.24154589371980675</v>
      </c>
      <c r="I10" s="85">
        <f t="shared" si="2"/>
        <v>4.020979020979021</v>
      </c>
      <c r="J10" s="227">
        <f t="shared" si="0"/>
        <v>0.888695652173913</v>
      </c>
    </row>
    <row r="11" spans="1:10" ht="22.5" customHeight="1">
      <c r="A11" s="481">
        <v>5</v>
      </c>
      <c r="B11" s="66" t="s">
        <v>543</v>
      </c>
      <c r="C11" s="161">
        <v>14901</v>
      </c>
      <c r="D11" s="161">
        <v>69961</v>
      </c>
      <c r="E11" s="221">
        <v>181</v>
      </c>
      <c r="F11" s="161">
        <v>4182</v>
      </c>
      <c r="G11" s="161">
        <v>0</v>
      </c>
      <c r="H11" s="85">
        <f t="shared" si="1"/>
        <v>0</v>
      </c>
      <c r="I11" s="85">
        <f t="shared" si="2"/>
        <v>4.695054023219918</v>
      </c>
      <c r="J11" s="227">
        <f t="shared" si="0"/>
        <v>0.944311830877203</v>
      </c>
    </row>
    <row r="12" spans="1:10" ht="21.75" thickBot="1">
      <c r="A12" s="481">
        <v>6</v>
      </c>
      <c r="B12" s="65" t="s">
        <v>562</v>
      </c>
      <c r="C12" s="172">
        <v>3830</v>
      </c>
      <c r="D12" s="172">
        <v>6925</v>
      </c>
      <c r="E12" s="242">
        <v>10</v>
      </c>
      <c r="F12" s="172">
        <v>0</v>
      </c>
      <c r="G12" s="172">
        <v>0</v>
      </c>
      <c r="H12" s="85">
        <v>0</v>
      </c>
      <c r="I12" s="253">
        <f t="shared" si="2"/>
        <v>1.8080939947780679</v>
      </c>
      <c r="J12" s="227">
        <f t="shared" si="0"/>
        <v>0.5270758122743683</v>
      </c>
    </row>
    <row r="13" spans="1:10" ht="41.25" customHeight="1" thickBot="1" thickTop="1">
      <c r="A13" s="642" t="s">
        <v>539</v>
      </c>
      <c r="B13" s="643"/>
      <c r="C13" s="81">
        <f>SUM(C7:C12)</f>
        <v>45570</v>
      </c>
      <c r="D13" s="81">
        <f>SUM(D7:D12)</f>
        <v>211226</v>
      </c>
      <c r="E13" s="78">
        <f>SUM(E7:E12)</f>
        <v>450</v>
      </c>
      <c r="F13" s="81">
        <f>SUM(F7:F12)</f>
        <v>15625</v>
      </c>
      <c r="G13" s="81">
        <f>SUM(G7:G12)</f>
        <v>2</v>
      </c>
      <c r="H13" s="76">
        <f t="shared" si="1"/>
        <v>0.012799999999999999</v>
      </c>
      <c r="I13" s="76">
        <f t="shared" si="2"/>
        <v>4.635198595567259</v>
      </c>
      <c r="J13" s="77">
        <f t="shared" si="0"/>
        <v>0.7776031359775785</v>
      </c>
    </row>
    <row r="14" spans="1:10" ht="15" customHeight="1">
      <c r="A14" s="11"/>
      <c r="B14" s="36"/>
      <c r="C14" s="37"/>
      <c r="D14" s="42"/>
      <c r="E14" s="37"/>
      <c r="F14" s="42"/>
      <c r="G14" s="37"/>
      <c r="H14" s="42"/>
      <c r="I14" s="37"/>
      <c r="J14" s="216"/>
    </row>
    <row r="15" ht="15" customHeight="1"/>
    <row r="18" spans="1:10" ht="13.5">
      <c r="A18" s="650" t="s">
        <v>331</v>
      </c>
      <c r="B18" s="650"/>
      <c r="C18" s="650"/>
      <c r="D18" s="650"/>
      <c r="E18" s="650"/>
      <c r="F18" s="650"/>
      <c r="G18" s="650"/>
      <c r="H18" s="650"/>
      <c r="I18" s="650"/>
      <c r="J18" s="650"/>
    </row>
  </sheetData>
  <sheetProtection/>
  <mergeCells count="14">
    <mergeCell ref="H4:H5"/>
    <mergeCell ref="I4:I5"/>
    <mergeCell ref="A2:J2"/>
    <mergeCell ref="J4:J5"/>
    <mergeCell ref="A18:J18"/>
    <mergeCell ref="A13:B13"/>
    <mergeCell ref="A1:J1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874015748031497" right="0.15748031496062992" top="0.5905511811023623" bottom="0.984251968503937" header="0.7086614173228347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K13" sqref="J13:K13"/>
    </sheetView>
  </sheetViews>
  <sheetFormatPr defaultColWidth="9.140625" defaultRowHeight="12.75"/>
  <cols>
    <col min="1" max="1" width="3.7109375" style="6" customWidth="1"/>
    <col min="2" max="2" width="26.57421875" style="6" customWidth="1"/>
    <col min="3" max="3" width="13.57421875" style="6" customWidth="1"/>
    <col min="4" max="7" width="15.7109375" style="6" customWidth="1"/>
    <col min="8" max="8" width="12.421875" style="6" customWidth="1"/>
    <col min="9" max="16384" width="9.140625" style="6" customWidth="1"/>
  </cols>
  <sheetData>
    <row r="1" spans="1:8" ht="30" customHeight="1">
      <c r="A1" s="684" t="s">
        <v>581</v>
      </c>
      <c r="B1" s="684"/>
      <c r="C1" s="684"/>
      <c r="D1" s="684"/>
      <c r="E1" s="684"/>
      <c r="F1" s="684"/>
      <c r="G1" s="684"/>
      <c r="H1" s="684"/>
    </row>
    <row r="2" spans="1:8" ht="19.5" customHeight="1">
      <c r="A2" s="713" t="s">
        <v>6</v>
      </c>
      <c r="B2" s="714"/>
      <c r="C2" s="714"/>
      <c r="D2" s="714"/>
      <c r="E2" s="714"/>
      <c r="F2" s="714"/>
      <c r="G2" s="714"/>
      <c r="H2" s="714"/>
    </row>
    <row r="3" spans="1:8" ht="19.5" customHeight="1">
      <c r="A3" s="114"/>
      <c r="B3" s="115"/>
      <c r="C3" s="115"/>
      <c r="D3" s="115"/>
      <c r="E3" s="115"/>
      <c r="F3" s="115"/>
      <c r="G3" s="115"/>
      <c r="H3" s="115"/>
    </row>
    <row r="4" spans="1:8" ht="19.5" customHeight="1">
      <c r="A4" s="114"/>
      <c r="B4" s="115"/>
      <c r="C4" s="115"/>
      <c r="D4" s="115"/>
      <c r="E4" s="115"/>
      <c r="F4" s="115"/>
      <c r="G4" s="115"/>
      <c r="H4" s="115"/>
    </row>
    <row r="5" spans="1:8" ht="19.5" customHeight="1" thickBot="1">
      <c r="A5" s="3"/>
      <c r="B5" s="2"/>
      <c r="C5" s="2"/>
      <c r="D5" s="2"/>
      <c r="E5" s="2"/>
      <c r="F5" s="2"/>
      <c r="G5" s="2"/>
      <c r="H5" s="24" t="s">
        <v>100</v>
      </c>
    </row>
    <row r="6" spans="1:8" ht="49.5" customHeight="1">
      <c r="A6" s="693" t="s">
        <v>98</v>
      </c>
      <c r="B6" s="723" t="s">
        <v>51</v>
      </c>
      <c r="C6" s="723" t="s">
        <v>103</v>
      </c>
      <c r="D6" s="668" t="s">
        <v>572</v>
      </c>
      <c r="E6" s="668" t="s">
        <v>573</v>
      </c>
      <c r="F6" s="668" t="s">
        <v>184</v>
      </c>
      <c r="G6" s="668" t="s">
        <v>54</v>
      </c>
      <c r="H6" s="689" t="s">
        <v>177</v>
      </c>
    </row>
    <row r="7" spans="1:8" ht="15.75" customHeight="1" thickBot="1">
      <c r="A7" s="694"/>
      <c r="B7" s="724"/>
      <c r="C7" s="725"/>
      <c r="D7" s="645"/>
      <c r="E7" s="645"/>
      <c r="F7" s="707"/>
      <c r="G7" s="645"/>
      <c r="H7" s="647"/>
    </row>
    <row r="8" spans="1:8" ht="9.75" customHeight="1" thickBot="1" thickTop="1">
      <c r="A8" s="28">
        <v>0</v>
      </c>
      <c r="B8" s="30">
        <v>1</v>
      </c>
      <c r="C8" s="30">
        <v>2</v>
      </c>
      <c r="D8" s="29">
        <v>3</v>
      </c>
      <c r="E8" s="29">
        <v>4</v>
      </c>
      <c r="F8" s="29">
        <v>5</v>
      </c>
      <c r="G8" s="29">
        <v>6</v>
      </c>
      <c r="H8" s="31">
        <v>7</v>
      </c>
    </row>
    <row r="9" spans="1:8" ht="24.75" customHeight="1" thickTop="1">
      <c r="A9" s="8">
        <v>1</v>
      </c>
      <c r="B9" s="475" t="s">
        <v>568</v>
      </c>
      <c r="C9" s="269">
        <f>'гин леталитет'!E7</f>
        <v>20</v>
      </c>
      <c r="D9" s="269">
        <v>1</v>
      </c>
      <c r="E9" s="269">
        <v>1</v>
      </c>
      <c r="F9" s="269">
        <v>1</v>
      </c>
      <c r="G9" s="84">
        <f>E9/F9*100</f>
        <v>100</v>
      </c>
      <c r="H9" s="224">
        <f>D9/C9*100</f>
        <v>5</v>
      </c>
    </row>
    <row r="10" spans="1:8" ht="24.75" customHeight="1">
      <c r="A10" s="9">
        <v>2</v>
      </c>
      <c r="B10" s="476" t="s">
        <v>569</v>
      </c>
      <c r="C10" s="269">
        <f>'гин леталитет'!E8</f>
        <v>0</v>
      </c>
      <c r="D10" s="222">
        <v>0</v>
      </c>
      <c r="E10" s="221">
        <v>0</v>
      </c>
      <c r="F10" s="221">
        <v>0</v>
      </c>
      <c r="G10" s="85">
        <v>0</v>
      </c>
      <c r="H10" s="226">
        <v>0</v>
      </c>
    </row>
    <row r="11" spans="1:8" ht="24.75" customHeight="1">
      <c r="A11" s="9">
        <v>3</v>
      </c>
      <c r="B11" s="477" t="s">
        <v>540</v>
      </c>
      <c r="C11" s="269">
        <f>'гин леталитет'!E9</f>
        <v>0</v>
      </c>
      <c r="D11" s="222">
        <v>0</v>
      </c>
      <c r="E11" s="221">
        <v>0</v>
      </c>
      <c r="F11" s="221">
        <v>0</v>
      </c>
      <c r="G11" s="85">
        <v>0</v>
      </c>
      <c r="H11" s="226">
        <v>0</v>
      </c>
    </row>
    <row r="12" spans="1:8" ht="24.75" customHeight="1">
      <c r="A12" s="9">
        <v>4</v>
      </c>
      <c r="B12" s="477" t="s">
        <v>541</v>
      </c>
      <c r="C12" s="269">
        <f>'гин леталитет'!E10</f>
        <v>0</v>
      </c>
      <c r="D12" s="221">
        <v>0</v>
      </c>
      <c r="E12" s="221">
        <v>0</v>
      </c>
      <c r="F12" s="221">
        <v>0</v>
      </c>
      <c r="G12" s="85">
        <v>0</v>
      </c>
      <c r="H12" s="226">
        <v>0</v>
      </c>
    </row>
    <row r="13" spans="1:8" ht="24.75" customHeight="1">
      <c r="A13" s="9">
        <v>5</v>
      </c>
      <c r="B13" s="477" t="s">
        <v>543</v>
      </c>
      <c r="C13" s="269">
        <f>'гин леталитет'!E11</f>
        <v>0</v>
      </c>
      <c r="D13" s="222">
        <v>0</v>
      </c>
      <c r="E13" s="221">
        <v>0</v>
      </c>
      <c r="F13" s="221">
        <v>0</v>
      </c>
      <c r="G13" s="85">
        <v>0</v>
      </c>
      <c r="H13" s="226">
        <v>0</v>
      </c>
    </row>
    <row r="14" spans="1:8" ht="39" customHeight="1" thickBot="1">
      <c r="A14" s="32">
        <v>6</v>
      </c>
      <c r="B14" s="476" t="s">
        <v>562</v>
      </c>
      <c r="C14" s="269">
        <f>'гин леталитет'!E12</f>
        <v>0</v>
      </c>
      <c r="D14" s="222">
        <v>0</v>
      </c>
      <c r="E14" s="221">
        <v>0</v>
      </c>
      <c r="F14" s="252">
        <v>0</v>
      </c>
      <c r="G14" s="85">
        <v>0</v>
      </c>
      <c r="H14" s="226">
        <v>0</v>
      </c>
    </row>
    <row r="15" spans="1:8" ht="40.5" customHeight="1" thickBot="1" thickTop="1">
      <c r="A15" s="721" t="s">
        <v>539</v>
      </c>
      <c r="B15" s="722"/>
      <c r="C15" s="118">
        <f>SUM(C9:C14)</f>
        <v>20</v>
      </c>
      <c r="D15" s="78">
        <f>SUM(D9:D14)</f>
        <v>1</v>
      </c>
      <c r="E15" s="78">
        <f>SUM(E9:E14)</f>
        <v>1</v>
      </c>
      <c r="F15" s="78">
        <f>SUM(F9:F14)</f>
        <v>1</v>
      </c>
      <c r="G15" s="76">
        <f>E15/F15*100</f>
        <v>100</v>
      </c>
      <c r="H15" s="77">
        <f>D15/C15*100</f>
        <v>5</v>
      </c>
    </row>
    <row r="16" spans="1:8" ht="15" customHeight="1">
      <c r="A16" s="36"/>
      <c r="B16" s="36"/>
      <c r="C16" s="37"/>
      <c r="D16" s="37"/>
      <c r="E16" s="37"/>
      <c r="F16" s="37"/>
      <c r="G16" s="42"/>
      <c r="H16" s="42"/>
    </row>
    <row r="17" s="13" customFormat="1" ht="9.75"/>
    <row r="21" spans="1:8" ht="13.5">
      <c r="A21" s="650" t="s">
        <v>429</v>
      </c>
      <c r="B21" s="650"/>
      <c r="C21" s="650"/>
      <c r="D21" s="650"/>
      <c r="E21" s="650"/>
      <c r="F21" s="650"/>
      <c r="G21" s="650"/>
      <c r="H21" s="650"/>
    </row>
  </sheetData>
  <sheetProtection/>
  <mergeCells count="12">
    <mergeCell ref="F6:F7"/>
    <mergeCell ref="H6:H7"/>
    <mergeCell ref="A21:H21"/>
    <mergeCell ref="A15:B15"/>
    <mergeCell ref="A2:H2"/>
    <mergeCell ref="A1:H1"/>
    <mergeCell ref="A6:A7"/>
    <mergeCell ref="B6:B7"/>
    <mergeCell ref="C6:C7"/>
    <mergeCell ref="D6:D7"/>
    <mergeCell ref="E6:E7"/>
    <mergeCell ref="G6:G7"/>
  </mergeCells>
  <printOptions horizontalCentered="1"/>
  <pageMargins left="0.5905511811023623" right="0.5511811023622047" top="0.5905511811023623" bottom="0.984251968503937" header="0.5118110236220472" footer="0.5118110236220472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6">
      <selection activeCell="M13" sqref="M13"/>
    </sheetView>
  </sheetViews>
  <sheetFormatPr defaultColWidth="9.140625" defaultRowHeight="12.75"/>
  <cols>
    <col min="1" max="1" width="4.8515625" style="6" customWidth="1"/>
    <col min="2" max="2" width="41.421875" style="6" customWidth="1"/>
    <col min="3" max="7" width="12.7109375" style="6" customWidth="1"/>
    <col min="8" max="8" width="9.28125" style="6" customWidth="1"/>
    <col min="9" max="16384" width="9.140625" style="6" customWidth="1"/>
  </cols>
  <sheetData>
    <row r="1" spans="1:7" ht="30" customHeight="1">
      <c r="A1" s="651" t="s">
        <v>588</v>
      </c>
      <c r="B1" s="651"/>
      <c r="C1" s="651"/>
      <c r="D1" s="651"/>
      <c r="E1" s="651"/>
      <c r="F1" s="651"/>
      <c r="G1" s="651"/>
    </row>
    <row r="2" spans="1:7" ht="19.5" customHeight="1">
      <c r="A2" s="713" t="s">
        <v>5</v>
      </c>
      <c r="B2" s="714"/>
      <c r="C2" s="714"/>
      <c r="D2" s="714"/>
      <c r="E2" s="714"/>
      <c r="F2" s="714"/>
      <c r="G2" s="714"/>
    </row>
    <row r="3" spans="1:7" ht="19.5" customHeight="1" thickBot="1">
      <c r="A3" s="683"/>
      <c r="B3" s="683"/>
      <c r="C3" s="46"/>
      <c r="D3" s="46"/>
      <c r="E3" s="46"/>
      <c r="F3" s="46"/>
      <c r="G3" s="24" t="s">
        <v>65</v>
      </c>
    </row>
    <row r="4" spans="1:11" ht="45" customHeight="1">
      <c r="A4" s="693" t="s">
        <v>99</v>
      </c>
      <c r="B4" s="729" t="s">
        <v>51</v>
      </c>
      <c r="C4" s="668" t="s">
        <v>547</v>
      </c>
      <c r="D4" s="668" t="s">
        <v>556</v>
      </c>
      <c r="E4" s="668" t="s">
        <v>178</v>
      </c>
      <c r="F4" s="668" t="s">
        <v>550</v>
      </c>
      <c r="G4" s="689" t="s">
        <v>558</v>
      </c>
      <c r="I4" s="698"/>
      <c r="J4" s="698"/>
      <c r="K4" s="698"/>
    </row>
    <row r="5" spans="1:11" ht="21" customHeight="1" thickBot="1">
      <c r="A5" s="694"/>
      <c r="B5" s="730"/>
      <c r="C5" s="645"/>
      <c r="D5" s="645"/>
      <c r="E5" s="645"/>
      <c r="F5" s="645"/>
      <c r="G5" s="647"/>
      <c r="I5" s="728"/>
      <c r="J5" s="728"/>
      <c r="K5" s="728"/>
    </row>
    <row r="6" spans="1:7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24.75" customHeight="1" thickTop="1">
      <c r="A7" s="8">
        <v>1</v>
      </c>
      <c r="B7" s="14" t="s">
        <v>295</v>
      </c>
      <c r="C7" s="222">
        <v>44607</v>
      </c>
      <c r="D7" s="222">
        <v>395</v>
      </c>
      <c r="E7" s="221">
        <v>1841</v>
      </c>
      <c r="F7" s="85">
        <f aca="true" t="shared" si="0" ref="F7:F17">E7/C7*100</f>
        <v>4.127154930840451</v>
      </c>
      <c r="G7" s="263">
        <f aca="true" t="shared" si="1" ref="G7:G16">D7/E7*100</f>
        <v>21.455730581205867</v>
      </c>
    </row>
    <row r="8" spans="1:7" ht="24.75" customHeight="1">
      <c r="A8" s="9">
        <v>2</v>
      </c>
      <c r="B8" s="67" t="s">
        <v>569</v>
      </c>
      <c r="C8" s="162">
        <v>5917</v>
      </c>
      <c r="D8" s="222">
        <v>0</v>
      </c>
      <c r="E8" s="221">
        <v>7</v>
      </c>
      <c r="F8" s="85">
        <f t="shared" si="0"/>
        <v>0.11830319418624302</v>
      </c>
      <c r="G8" s="227">
        <f t="shared" si="1"/>
        <v>0</v>
      </c>
    </row>
    <row r="9" spans="1:7" ht="24.75" customHeight="1">
      <c r="A9" s="9">
        <v>3</v>
      </c>
      <c r="B9" s="68" t="s">
        <v>540</v>
      </c>
      <c r="C9" s="162">
        <v>11204</v>
      </c>
      <c r="D9" s="222">
        <v>71</v>
      </c>
      <c r="E9" s="221">
        <v>313</v>
      </c>
      <c r="F9" s="85">
        <f t="shared" si="0"/>
        <v>2.79364512674045</v>
      </c>
      <c r="G9" s="227">
        <f t="shared" si="1"/>
        <v>22.683706070287542</v>
      </c>
    </row>
    <row r="10" spans="1:7" ht="24.75" customHeight="1">
      <c r="A10" s="9">
        <v>4</v>
      </c>
      <c r="B10" s="68" t="s">
        <v>541</v>
      </c>
      <c r="C10" s="161">
        <v>6742</v>
      </c>
      <c r="D10" s="221">
        <v>22</v>
      </c>
      <c r="E10" s="221">
        <v>184</v>
      </c>
      <c r="F10" s="85">
        <f t="shared" si="0"/>
        <v>2.7291604865025216</v>
      </c>
      <c r="G10" s="227">
        <f t="shared" si="1"/>
        <v>11.956521739130435</v>
      </c>
    </row>
    <row r="11" spans="1:7" ht="24.75" customHeight="1">
      <c r="A11" s="9">
        <v>5</v>
      </c>
      <c r="B11" s="67" t="s">
        <v>481</v>
      </c>
      <c r="C11" s="162">
        <v>5406</v>
      </c>
      <c r="D11" s="222">
        <v>14</v>
      </c>
      <c r="E11" s="221">
        <v>195</v>
      </c>
      <c r="F11" s="85">
        <f t="shared" si="0"/>
        <v>3.607103218645949</v>
      </c>
      <c r="G11" s="227">
        <f t="shared" si="1"/>
        <v>7.179487179487179</v>
      </c>
    </row>
    <row r="12" spans="1:7" ht="24.75" customHeight="1">
      <c r="A12" s="9">
        <v>6</v>
      </c>
      <c r="B12" s="67" t="s">
        <v>553</v>
      </c>
      <c r="C12" s="162">
        <v>4587</v>
      </c>
      <c r="D12" s="222">
        <v>7</v>
      </c>
      <c r="E12" s="221">
        <v>104</v>
      </c>
      <c r="F12" s="85">
        <f t="shared" si="0"/>
        <v>2.2672770874209722</v>
      </c>
      <c r="G12" s="227">
        <f t="shared" si="1"/>
        <v>6.730769230769231</v>
      </c>
    </row>
    <row r="13" spans="1:7" ht="24.75" customHeight="1">
      <c r="A13" s="9">
        <v>7</v>
      </c>
      <c r="B13" s="67" t="s">
        <v>544</v>
      </c>
      <c r="C13" s="162">
        <v>6479</v>
      </c>
      <c r="D13" s="222">
        <v>5</v>
      </c>
      <c r="E13" s="221">
        <v>29</v>
      </c>
      <c r="F13" s="85">
        <f t="shared" si="0"/>
        <v>0.4475999382620775</v>
      </c>
      <c r="G13" s="227">
        <f t="shared" si="1"/>
        <v>17.24137931034483</v>
      </c>
    </row>
    <row r="14" spans="1:7" ht="24.75" customHeight="1">
      <c r="A14" s="9">
        <v>8</v>
      </c>
      <c r="B14" s="67" t="s">
        <v>562</v>
      </c>
      <c r="C14" s="162">
        <v>6381</v>
      </c>
      <c r="D14" s="222">
        <v>6</v>
      </c>
      <c r="E14" s="221">
        <v>33</v>
      </c>
      <c r="F14" s="85">
        <f>E14/C14*100</f>
        <v>0.5171603196991067</v>
      </c>
      <c r="G14" s="227">
        <f t="shared" si="1"/>
        <v>18.181818181818183</v>
      </c>
    </row>
    <row r="15" spans="1:7" ht="24.75" customHeight="1">
      <c r="A15" s="9">
        <v>9</v>
      </c>
      <c r="B15" s="67" t="s">
        <v>570</v>
      </c>
      <c r="C15" s="162">
        <v>3426</v>
      </c>
      <c r="D15" s="222">
        <v>0</v>
      </c>
      <c r="E15" s="221">
        <v>8</v>
      </c>
      <c r="F15" s="85">
        <f t="shared" si="0"/>
        <v>0.23350846468184472</v>
      </c>
      <c r="G15" s="227">
        <f t="shared" si="1"/>
        <v>0</v>
      </c>
    </row>
    <row r="16" spans="1:7" ht="24.75" customHeight="1">
      <c r="A16" s="9">
        <v>10</v>
      </c>
      <c r="B16" s="67" t="s">
        <v>567</v>
      </c>
      <c r="C16" s="162">
        <v>9518</v>
      </c>
      <c r="D16" s="222">
        <v>4</v>
      </c>
      <c r="E16" s="221">
        <v>36</v>
      </c>
      <c r="F16" s="85">
        <f t="shared" si="0"/>
        <v>0.3782307207396512</v>
      </c>
      <c r="G16" s="227">
        <f t="shared" si="1"/>
        <v>11.11111111111111</v>
      </c>
    </row>
    <row r="17" spans="1:7" ht="24.75" customHeight="1" thickBot="1">
      <c r="A17" s="436">
        <v>11</v>
      </c>
      <c r="B17" s="65" t="s">
        <v>482</v>
      </c>
      <c r="C17" s="465">
        <v>236</v>
      </c>
      <c r="D17" s="230">
        <v>0</v>
      </c>
      <c r="E17" s="223">
        <v>0</v>
      </c>
      <c r="F17" s="261">
        <f t="shared" si="0"/>
        <v>0</v>
      </c>
      <c r="G17" s="270">
        <v>0</v>
      </c>
    </row>
    <row r="18" spans="1:7" ht="24.75" customHeight="1" thickBot="1" thickTop="1">
      <c r="A18" s="726" t="s">
        <v>539</v>
      </c>
      <c r="B18" s="727"/>
      <c r="C18" s="78">
        <f>SUM(C7:C17)</f>
        <v>104503</v>
      </c>
      <c r="D18" s="78">
        <f>SUM(D7:D17)</f>
        <v>524</v>
      </c>
      <c r="E18" s="78">
        <f>SUM(E7:E17)</f>
        <v>2750</v>
      </c>
      <c r="F18" s="76">
        <f>E18/C18*100</f>
        <v>2.631503401816216</v>
      </c>
      <c r="G18" s="79">
        <f>D18/E18*100</f>
        <v>19.054545454545455</v>
      </c>
    </row>
    <row r="19" ht="15" customHeight="1">
      <c r="A19" s="13" t="s">
        <v>484</v>
      </c>
    </row>
    <row r="20" spans="1:8" ht="13.5">
      <c r="A20" s="237"/>
      <c r="B20" s="238"/>
      <c r="C20" s="238"/>
      <c r="D20" s="238"/>
      <c r="E20" s="238"/>
      <c r="F20" s="238"/>
      <c r="G20" s="238"/>
      <c r="H20" s="238"/>
    </row>
    <row r="21" spans="1:7" ht="13.5">
      <c r="A21" s="650" t="s">
        <v>332</v>
      </c>
      <c r="B21" s="650"/>
      <c r="C21" s="650"/>
      <c r="D21" s="650"/>
      <c r="E21" s="650"/>
      <c r="F21" s="650"/>
      <c r="G21" s="650"/>
    </row>
  </sheetData>
  <sheetProtection/>
  <mergeCells count="15">
    <mergeCell ref="A1:G1"/>
    <mergeCell ref="A4:A5"/>
    <mergeCell ref="B4:B5"/>
    <mergeCell ref="C4:C5"/>
    <mergeCell ref="D4:D5"/>
    <mergeCell ref="E4:E5"/>
    <mergeCell ref="F4:F5"/>
    <mergeCell ref="G4:G5"/>
    <mergeCell ref="A3:B3"/>
    <mergeCell ref="A21:G21"/>
    <mergeCell ref="A18:B18"/>
    <mergeCell ref="I4:I5"/>
    <mergeCell ref="J4:J5"/>
    <mergeCell ref="K4:K5"/>
    <mergeCell ref="A2:G2"/>
  </mergeCells>
  <printOptions horizontalCentered="1"/>
  <pageMargins left="0.4724409448818898" right="0.31496062992125984" top="0.5905511811023623" bottom="0.4330708661417323" header="0.5118110236220472" footer="0.5118110236220472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9">
      <selection activeCell="J17" sqref="J17"/>
    </sheetView>
  </sheetViews>
  <sheetFormatPr defaultColWidth="9.140625" defaultRowHeight="12.75"/>
  <cols>
    <col min="1" max="1" width="4.140625" style="6" customWidth="1"/>
    <col min="2" max="2" width="34.28125" style="6" customWidth="1"/>
    <col min="3" max="3" width="15.57421875" style="6" customWidth="1"/>
    <col min="4" max="4" width="15.421875" style="6" customWidth="1"/>
    <col min="5" max="6" width="15.8515625" style="6" customWidth="1"/>
    <col min="7" max="7" width="15.7109375" style="6" customWidth="1"/>
    <col min="8" max="8" width="15.8515625" style="6" customWidth="1"/>
    <col min="9" max="16384" width="9.140625" style="6" customWidth="1"/>
  </cols>
  <sheetData>
    <row r="1" spans="1:8" ht="30" customHeight="1">
      <c r="A1" s="684" t="s">
        <v>581</v>
      </c>
      <c r="B1" s="651"/>
      <c r="C1" s="651"/>
      <c r="D1" s="651"/>
      <c r="E1" s="651"/>
      <c r="F1" s="651"/>
      <c r="G1" s="651"/>
      <c r="H1" s="651"/>
    </row>
    <row r="2" spans="1:8" ht="19.5" customHeight="1">
      <c r="A2" s="656" t="s">
        <v>5</v>
      </c>
      <c r="B2" s="708"/>
      <c r="C2" s="708"/>
      <c r="D2" s="708"/>
      <c r="E2" s="708"/>
      <c r="F2" s="708"/>
      <c r="G2" s="708"/>
      <c r="H2" s="708"/>
    </row>
    <row r="3" spans="1:8" ht="12.75" customHeight="1" thickBot="1">
      <c r="A3" s="217"/>
      <c r="B3" s="218"/>
      <c r="C3" s="218"/>
      <c r="D3" s="218"/>
      <c r="E3" s="218"/>
      <c r="F3" s="218"/>
      <c r="G3" s="218"/>
      <c r="H3" s="219" t="s">
        <v>71</v>
      </c>
    </row>
    <row r="4" spans="1:8" ht="48" customHeight="1">
      <c r="A4" s="693" t="s">
        <v>98</v>
      </c>
      <c r="B4" s="729" t="s">
        <v>51</v>
      </c>
      <c r="C4" s="668" t="s">
        <v>70</v>
      </c>
      <c r="D4" s="668" t="s">
        <v>56</v>
      </c>
      <c r="E4" s="668" t="s">
        <v>573</v>
      </c>
      <c r="F4" s="668" t="s">
        <v>184</v>
      </c>
      <c r="G4" s="668" t="s">
        <v>574</v>
      </c>
      <c r="H4" s="689" t="s">
        <v>177</v>
      </c>
    </row>
    <row r="5" spans="1:8" ht="16.5" customHeight="1" thickBot="1">
      <c r="A5" s="694"/>
      <c r="B5" s="730"/>
      <c r="C5" s="687"/>
      <c r="D5" s="687"/>
      <c r="E5" s="687"/>
      <c r="F5" s="707"/>
      <c r="G5" s="687"/>
      <c r="H5" s="690"/>
    </row>
    <row r="6" spans="1:8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10" ht="30" customHeight="1" thickTop="1">
      <c r="A7" s="220">
        <v>1</v>
      </c>
      <c r="B7" s="14" t="s">
        <v>568</v>
      </c>
      <c r="C7" s="221">
        <f>'хирургија леталитет'!E7</f>
        <v>1841</v>
      </c>
      <c r="D7" s="222">
        <v>247</v>
      </c>
      <c r="E7" s="221">
        <v>126</v>
      </c>
      <c r="F7" s="223">
        <v>141</v>
      </c>
      <c r="G7" s="84">
        <f>E7/F7*100</f>
        <v>89.36170212765957</v>
      </c>
      <c r="H7" s="224">
        <f>D7/C7*100</f>
        <v>13.416621401412277</v>
      </c>
      <c r="J7" s="6">
        <f>1841-C7</f>
        <v>0</v>
      </c>
    </row>
    <row r="8" spans="1:8" ht="30" customHeight="1">
      <c r="A8" s="225">
        <v>2</v>
      </c>
      <c r="B8" s="67" t="s">
        <v>569</v>
      </c>
      <c r="C8" s="221">
        <f>'хирургија леталитет'!E8</f>
        <v>7</v>
      </c>
      <c r="D8" s="222">
        <v>0</v>
      </c>
      <c r="E8" s="221">
        <v>0</v>
      </c>
      <c r="F8" s="221">
        <v>0</v>
      </c>
      <c r="G8" s="85">
        <v>0</v>
      </c>
      <c r="H8" s="226">
        <v>0</v>
      </c>
    </row>
    <row r="9" spans="1:8" ht="30" customHeight="1">
      <c r="A9" s="225">
        <v>3</v>
      </c>
      <c r="B9" s="68" t="s">
        <v>540</v>
      </c>
      <c r="C9" s="221">
        <f>'хирургија леталитет'!E9</f>
        <v>313</v>
      </c>
      <c r="D9" s="222">
        <v>7</v>
      </c>
      <c r="E9" s="221">
        <v>7</v>
      </c>
      <c r="F9" s="221">
        <v>7</v>
      </c>
      <c r="G9" s="85">
        <f aca="true" t="shared" si="0" ref="G9:G18">E9/F9*100</f>
        <v>100</v>
      </c>
      <c r="H9" s="227">
        <f aca="true" t="shared" si="1" ref="H9:H18">D9/C9*100</f>
        <v>2.2364217252396164</v>
      </c>
    </row>
    <row r="10" spans="1:8" ht="30" customHeight="1">
      <c r="A10" s="225">
        <v>4</v>
      </c>
      <c r="B10" s="68" t="s">
        <v>541</v>
      </c>
      <c r="C10" s="221">
        <f>'хирургија леталитет'!E10</f>
        <v>184</v>
      </c>
      <c r="D10" s="221">
        <v>23</v>
      </c>
      <c r="E10" s="221">
        <v>12</v>
      </c>
      <c r="F10" s="221">
        <v>13</v>
      </c>
      <c r="G10" s="85">
        <f t="shared" si="0"/>
        <v>92.3076923076923</v>
      </c>
      <c r="H10" s="227">
        <f t="shared" si="1"/>
        <v>12.5</v>
      </c>
    </row>
    <row r="11" spans="1:8" ht="30" customHeight="1">
      <c r="A11" s="225">
        <v>5</v>
      </c>
      <c r="B11" s="65" t="s">
        <v>445</v>
      </c>
      <c r="C11" s="221">
        <f>'хирургија леталитет'!E11</f>
        <v>195</v>
      </c>
      <c r="D11" s="230">
        <v>14</v>
      </c>
      <c r="E11" s="223">
        <v>6</v>
      </c>
      <c r="F11" s="223">
        <v>12</v>
      </c>
      <c r="G11" s="85">
        <f t="shared" si="0"/>
        <v>50</v>
      </c>
      <c r="H11" s="227">
        <f t="shared" si="1"/>
        <v>7.179487179487179</v>
      </c>
    </row>
    <row r="12" spans="1:8" ht="30" customHeight="1">
      <c r="A12" s="225">
        <v>6</v>
      </c>
      <c r="B12" s="67" t="s">
        <v>553</v>
      </c>
      <c r="C12" s="221">
        <f>'хирургија леталитет'!E12</f>
        <v>104</v>
      </c>
      <c r="D12" s="222">
        <v>8</v>
      </c>
      <c r="E12" s="221">
        <v>8</v>
      </c>
      <c r="F12" s="221">
        <v>8</v>
      </c>
      <c r="G12" s="85">
        <f t="shared" si="0"/>
        <v>100</v>
      </c>
      <c r="H12" s="227">
        <f t="shared" si="1"/>
        <v>7.6923076923076925</v>
      </c>
    </row>
    <row r="13" spans="1:8" ht="30" customHeight="1">
      <c r="A13" s="225">
        <v>7</v>
      </c>
      <c r="B13" s="67" t="s">
        <v>544</v>
      </c>
      <c r="C13" s="221">
        <f>'хирургија леталитет'!E13</f>
        <v>29</v>
      </c>
      <c r="D13" s="222">
        <v>6</v>
      </c>
      <c r="E13" s="221">
        <v>6</v>
      </c>
      <c r="F13" s="221">
        <v>6</v>
      </c>
      <c r="G13" s="85">
        <f t="shared" si="0"/>
        <v>100</v>
      </c>
      <c r="H13" s="227">
        <f t="shared" si="1"/>
        <v>20.689655172413794</v>
      </c>
    </row>
    <row r="14" spans="1:8" ht="30" customHeight="1">
      <c r="A14" s="225">
        <v>8</v>
      </c>
      <c r="B14" s="67" t="s">
        <v>562</v>
      </c>
      <c r="C14" s="221">
        <f>'хирургија леталитет'!E14</f>
        <v>33</v>
      </c>
      <c r="D14" s="222">
        <v>18</v>
      </c>
      <c r="E14" s="221">
        <v>18</v>
      </c>
      <c r="F14" s="221">
        <v>18</v>
      </c>
      <c r="G14" s="85">
        <f t="shared" si="0"/>
        <v>100</v>
      </c>
      <c r="H14" s="227">
        <f t="shared" si="1"/>
        <v>54.54545454545454</v>
      </c>
    </row>
    <row r="15" spans="1:8" ht="30" customHeight="1">
      <c r="A15" s="225">
        <v>9</v>
      </c>
      <c r="B15" s="67" t="s">
        <v>570</v>
      </c>
      <c r="C15" s="221">
        <f>'хирургија леталитет'!E15</f>
        <v>8</v>
      </c>
      <c r="D15" s="222">
        <v>0</v>
      </c>
      <c r="E15" s="221">
        <v>0</v>
      </c>
      <c r="F15" s="221">
        <v>0</v>
      </c>
      <c r="G15" s="85">
        <v>0</v>
      </c>
      <c r="H15" s="227">
        <f t="shared" si="1"/>
        <v>0</v>
      </c>
    </row>
    <row r="16" spans="1:8" ht="30" customHeight="1">
      <c r="A16" s="225">
        <v>10</v>
      </c>
      <c r="B16" s="67" t="s">
        <v>567</v>
      </c>
      <c r="C16" s="221">
        <f>'хирургија леталитет'!E16</f>
        <v>36</v>
      </c>
      <c r="D16" s="222">
        <v>8</v>
      </c>
      <c r="E16" s="221">
        <v>2</v>
      </c>
      <c r="F16" s="221">
        <v>2</v>
      </c>
      <c r="G16" s="85">
        <f t="shared" si="0"/>
        <v>100</v>
      </c>
      <c r="H16" s="227">
        <f t="shared" si="1"/>
        <v>22.22222222222222</v>
      </c>
    </row>
    <row r="17" spans="1:8" ht="30" customHeight="1" thickBot="1">
      <c r="A17" s="485">
        <v>11</v>
      </c>
      <c r="B17" s="483" t="s">
        <v>482</v>
      </c>
      <c r="C17" s="221">
        <f>'хирургија леталитет'!E17</f>
        <v>0</v>
      </c>
      <c r="D17" s="230">
        <v>0</v>
      </c>
      <c r="E17" s="223">
        <v>0</v>
      </c>
      <c r="F17" s="223">
        <v>0</v>
      </c>
      <c r="G17" s="85">
        <v>0</v>
      </c>
      <c r="H17" s="227">
        <v>0</v>
      </c>
    </row>
    <row r="18" spans="1:8" ht="44.25" customHeight="1" thickBot="1" thickTop="1">
      <c r="A18" s="731" t="s">
        <v>539</v>
      </c>
      <c r="B18" s="732"/>
      <c r="C18" s="236">
        <f>SUM(C7:C16)</f>
        <v>2750</v>
      </c>
      <c r="D18" s="236">
        <f>SUM(D7:D16)</f>
        <v>331</v>
      </c>
      <c r="E18" s="236">
        <f>SUM(E7:E16)</f>
        <v>185</v>
      </c>
      <c r="F18" s="236">
        <f>SUM(F7:F16)</f>
        <v>207</v>
      </c>
      <c r="G18" s="233">
        <f t="shared" si="0"/>
        <v>89.3719806763285</v>
      </c>
      <c r="H18" s="234">
        <f t="shared" si="1"/>
        <v>12.036363636363637</v>
      </c>
    </row>
    <row r="19" spans="1:8" ht="25.5" customHeight="1">
      <c r="A19" s="711" t="s">
        <v>517</v>
      </c>
      <c r="B19" s="641"/>
      <c r="C19" s="641"/>
      <c r="D19" s="641"/>
      <c r="E19" s="641"/>
      <c r="F19" s="641"/>
      <c r="G19" s="641"/>
      <c r="H19" s="641"/>
    </row>
    <row r="21" spans="1:8" ht="13.5">
      <c r="A21" s="650" t="s">
        <v>333</v>
      </c>
      <c r="B21" s="650"/>
      <c r="C21" s="650"/>
      <c r="D21" s="650"/>
      <c r="E21" s="650"/>
      <c r="F21" s="650"/>
      <c r="G21" s="650"/>
      <c r="H21" s="650"/>
    </row>
  </sheetData>
  <sheetProtection/>
  <mergeCells count="13">
    <mergeCell ref="A21:H21"/>
    <mergeCell ref="A18:B18"/>
    <mergeCell ref="A19:H19"/>
    <mergeCell ref="A1:H1"/>
    <mergeCell ref="A4:A5"/>
    <mergeCell ref="B4:B5"/>
    <mergeCell ref="C4:C5"/>
    <mergeCell ref="D4:D5"/>
    <mergeCell ref="E4:E5"/>
    <mergeCell ref="G4:G5"/>
    <mergeCell ref="H4:H5"/>
    <mergeCell ref="A2:H2"/>
    <mergeCell ref="F4:F5"/>
  </mergeCells>
  <printOptions horizontalCentered="1"/>
  <pageMargins left="0.2362204724409449" right="0.2362204724409449" top="0.5905511811023623" bottom="0.5118110236220472" header="0.5118110236220472" footer="0.5118110236220472"/>
  <pageSetup horizontalDpi="600" verticalDpi="600" orientation="landscape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7">
      <selection activeCell="K18" sqref="K18"/>
    </sheetView>
  </sheetViews>
  <sheetFormatPr defaultColWidth="9.140625" defaultRowHeight="12.75"/>
  <cols>
    <col min="1" max="1" width="4.28125" style="6" customWidth="1"/>
    <col min="2" max="2" width="23.7109375" style="6" customWidth="1"/>
    <col min="3" max="9" width="12.7109375" style="6" customWidth="1"/>
    <col min="10" max="10" width="13.7109375" style="6" customWidth="1"/>
    <col min="11" max="16384" width="9.140625" style="6" customWidth="1"/>
  </cols>
  <sheetData>
    <row r="1" spans="1:10" s="5" customFormat="1" ht="32.25" customHeight="1">
      <c r="A1" s="684" t="s">
        <v>589</v>
      </c>
      <c r="B1" s="736"/>
      <c r="C1" s="736"/>
      <c r="D1" s="736"/>
      <c r="E1" s="736"/>
      <c r="F1" s="736"/>
      <c r="G1" s="736"/>
      <c r="H1" s="736"/>
      <c r="I1" s="736"/>
      <c r="J1" s="736"/>
    </row>
    <row r="2" spans="1:10" s="5" customFormat="1" ht="9.75" customHeight="1">
      <c r="A2" s="734" t="s">
        <v>5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10" ht="9.75" customHeight="1" thickBot="1">
      <c r="A3" s="1"/>
      <c r="B3" s="1"/>
      <c r="C3" s="1"/>
      <c r="D3" s="1"/>
      <c r="E3" s="1"/>
      <c r="F3" s="1"/>
      <c r="G3" s="1"/>
      <c r="H3" s="1"/>
      <c r="I3" s="1"/>
      <c r="J3" s="24" t="s">
        <v>75</v>
      </c>
    </row>
    <row r="4" spans="1:10" ht="45" customHeight="1">
      <c r="A4" s="693" t="s">
        <v>57</v>
      </c>
      <c r="B4" s="729" t="s">
        <v>51</v>
      </c>
      <c r="C4" s="668" t="s">
        <v>193</v>
      </c>
      <c r="D4" s="668" t="s">
        <v>552</v>
      </c>
      <c r="E4" s="668" t="s">
        <v>7</v>
      </c>
      <c r="F4" s="668" t="s">
        <v>194</v>
      </c>
      <c r="G4" s="668" t="s">
        <v>191</v>
      </c>
      <c r="H4" s="668" t="s">
        <v>195</v>
      </c>
      <c r="I4" s="668" t="s">
        <v>554</v>
      </c>
      <c r="J4" s="689" t="s">
        <v>192</v>
      </c>
    </row>
    <row r="5" spans="1:10" ht="45" customHeight="1" thickBot="1">
      <c r="A5" s="694"/>
      <c r="B5" s="730"/>
      <c r="C5" s="645"/>
      <c r="D5" s="645"/>
      <c r="E5" s="645"/>
      <c r="F5" s="645"/>
      <c r="G5" s="645"/>
      <c r="H5" s="645"/>
      <c r="I5" s="645"/>
      <c r="J5" s="647"/>
    </row>
    <row r="6" spans="1:10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1">
        <v>9</v>
      </c>
    </row>
    <row r="7" spans="1:10" ht="22.5" customHeight="1" thickTop="1">
      <c r="A7" s="478">
        <v>1</v>
      </c>
      <c r="B7" s="14" t="s">
        <v>89</v>
      </c>
      <c r="C7" s="221">
        <v>44607</v>
      </c>
      <c r="D7" s="255">
        <v>393674</v>
      </c>
      <c r="E7" s="252">
        <v>659</v>
      </c>
      <c r="F7" s="255">
        <v>17032</v>
      </c>
      <c r="G7" s="252">
        <v>142</v>
      </c>
      <c r="H7" s="240">
        <f>G7/F7*100</f>
        <v>0.8337247534053547</v>
      </c>
      <c r="I7" s="240">
        <f>D7/C7</f>
        <v>8.825386150155806</v>
      </c>
      <c r="J7" s="241">
        <f>E7*365/D7</f>
        <v>0.6110004724721471</v>
      </c>
    </row>
    <row r="8" spans="1:10" ht="28.5" customHeight="1">
      <c r="A8" s="479">
        <v>2</v>
      </c>
      <c r="B8" s="67" t="s">
        <v>569</v>
      </c>
      <c r="C8" s="161">
        <v>5917</v>
      </c>
      <c r="D8" s="161">
        <v>22042</v>
      </c>
      <c r="E8" s="239">
        <v>40</v>
      </c>
      <c r="F8" s="161">
        <v>1855</v>
      </c>
      <c r="G8" s="161">
        <v>20</v>
      </c>
      <c r="H8" s="240">
        <f>G8/F8*100</f>
        <v>1.078167115902965</v>
      </c>
      <c r="I8" s="240">
        <f aca="true" t="shared" si="0" ref="I8:I18">D8/C8</f>
        <v>3.7251985803616696</v>
      </c>
      <c r="J8" s="241">
        <f>E8*365/D8</f>
        <v>0.6623718355866074</v>
      </c>
    </row>
    <row r="9" spans="1:10" ht="22.5" customHeight="1">
      <c r="A9" s="479">
        <v>3</v>
      </c>
      <c r="B9" s="68" t="s">
        <v>540</v>
      </c>
      <c r="C9" s="161">
        <v>11204</v>
      </c>
      <c r="D9" s="161">
        <v>58532</v>
      </c>
      <c r="E9" s="239">
        <v>146</v>
      </c>
      <c r="F9" s="161">
        <v>1334</v>
      </c>
      <c r="G9" s="161">
        <v>79</v>
      </c>
      <c r="H9" s="240">
        <f>G9/F9*100</f>
        <v>5.922038980509745</v>
      </c>
      <c r="I9" s="240">
        <f t="shared" si="0"/>
        <v>5.224205640842556</v>
      </c>
      <c r="J9" s="241">
        <f aca="true" t="shared" si="1" ref="J9:J17">E9*365/D9</f>
        <v>0.910442151301852</v>
      </c>
    </row>
    <row r="10" spans="1:10" ht="22.5" customHeight="1">
      <c r="A10" s="479">
        <v>4</v>
      </c>
      <c r="B10" s="68" t="s">
        <v>541</v>
      </c>
      <c r="C10" s="161">
        <v>6742</v>
      </c>
      <c r="D10" s="161">
        <v>41224</v>
      </c>
      <c r="E10" s="239">
        <v>72</v>
      </c>
      <c r="F10" s="161">
        <v>1020</v>
      </c>
      <c r="G10" s="161">
        <v>72</v>
      </c>
      <c r="H10" s="240">
        <f aca="true" t="shared" si="2" ref="H10:H18">G10/F10*100</f>
        <v>7.0588235294117645</v>
      </c>
      <c r="I10" s="240">
        <f t="shared" si="0"/>
        <v>6.114506081281519</v>
      </c>
      <c r="J10" s="241">
        <f t="shared" si="1"/>
        <v>0.6374927226858141</v>
      </c>
    </row>
    <row r="11" spans="1:10" ht="22.5" customHeight="1">
      <c r="A11" s="479">
        <v>5</v>
      </c>
      <c r="B11" s="67" t="s">
        <v>542</v>
      </c>
      <c r="C11" s="161">
        <v>5406</v>
      </c>
      <c r="D11" s="161">
        <v>36567</v>
      </c>
      <c r="E11" s="256">
        <v>50.6</v>
      </c>
      <c r="F11" s="161">
        <v>1415</v>
      </c>
      <c r="G11" s="171">
        <v>61</v>
      </c>
      <c r="H11" s="240">
        <f t="shared" si="2"/>
        <v>4.31095406360424</v>
      </c>
      <c r="I11" s="240">
        <f t="shared" si="0"/>
        <v>6.764150943396227</v>
      </c>
      <c r="J11" s="241">
        <f t="shared" si="1"/>
        <v>0.5050728799190527</v>
      </c>
    </row>
    <row r="12" spans="1:10" ht="21">
      <c r="A12" s="479">
        <v>6</v>
      </c>
      <c r="B12" s="67" t="s">
        <v>553</v>
      </c>
      <c r="C12" s="161">
        <v>4587</v>
      </c>
      <c r="D12" s="161">
        <v>51743</v>
      </c>
      <c r="E12" s="239">
        <v>155</v>
      </c>
      <c r="F12" s="161">
        <v>3155</v>
      </c>
      <c r="G12" s="161">
        <v>8</v>
      </c>
      <c r="H12" s="240">
        <f t="shared" si="2"/>
        <v>0.25356576862123614</v>
      </c>
      <c r="I12" s="240">
        <f t="shared" si="0"/>
        <v>11.280357532156094</v>
      </c>
      <c r="J12" s="241">
        <f t="shared" si="1"/>
        <v>1.0933846124113407</v>
      </c>
    </row>
    <row r="13" spans="1:10" ht="28.5" customHeight="1">
      <c r="A13" s="479">
        <v>7</v>
      </c>
      <c r="B13" s="67" t="s">
        <v>544</v>
      </c>
      <c r="C13" s="161">
        <v>6479</v>
      </c>
      <c r="D13" s="161">
        <v>34742</v>
      </c>
      <c r="E13" s="239">
        <v>101</v>
      </c>
      <c r="F13" s="161">
        <v>360</v>
      </c>
      <c r="G13" s="161">
        <v>9</v>
      </c>
      <c r="H13" s="240">
        <f t="shared" si="2"/>
        <v>2.5</v>
      </c>
      <c r="I13" s="240">
        <f t="shared" si="0"/>
        <v>5.3622472603796885</v>
      </c>
      <c r="J13" s="241">
        <f t="shared" si="1"/>
        <v>1.0611075931149616</v>
      </c>
    </row>
    <row r="14" spans="1:10" ht="32.25">
      <c r="A14" s="479">
        <v>8</v>
      </c>
      <c r="B14" s="67" t="s">
        <v>90</v>
      </c>
      <c r="C14" s="161">
        <v>6381</v>
      </c>
      <c r="D14" s="161">
        <v>38031</v>
      </c>
      <c r="E14" s="239">
        <v>117</v>
      </c>
      <c r="F14" s="161">
        <v>627</v>
      </c>
      <c r="G14" s="161">
        <v>0</v>
      </c>
      <c r="H14" s="240">
        <f t="shared" si="2"/>
        <v>0</v>
      </c>
      <c r="I14" s="240">
        <f t="shared" si="0"/>
        <v>5.960037611659614</v>
      </c>
      <c r="J14" s="241">
        <f t="shared" si="1"/>
        <v>1.1228997396860456</v>
      </c>
    </row>
    <row r="15" spans="1:10" ht="28.5" customHeight="1">
      <c r="A15" s="479">
        <v>9</v>
      </c>
      <c r="B15" s="67" t="s">
        <v>570</v>
      </c>
      <c r="C15" s="161">
        <v>3426</v>
      </c>
      <c r="D15" s="161">
        <v>28188</v>
      </c>
      <c r="E15" s="239">
        <v>51</v>
      </c>
      <c r="F15" s="161">
        <v>1732</v>
      </c>
      <c r="G15" s="161">
        <v>0</v>
      </c>
      <c r="H15" s="240">
        <f t="shared" si="2"/>
        <v>0</v>
      </c>
      <c r="I15" s="240">
        <f t="shared" si="0"/>
        <v>8.227670753064798</v>
      </c>
      <c r="J15" s="241">
        <f t="shared" si="1"/>
        <v>0.660387398893146</v>
      </c>
    </row>
    <row r="16" spans="1:10" ht="28.5" customHeight="1">
      <c r="A16" s="479">
        <v>10</v>
      </c>
      <c r="B16" s="67" t="s">
        <v>567</v>
      </c>
      <c r="C16" s="161">
        <v>9518</v>
      </c>
      <c r="D16" s="161">
        <v>142493</v>
      </c>
      <c r="E16" s="239">
        <v>383</v>
      </c>
      <c r="F16" s="161">
        <v>6634</v>
      </c>
      <c r="G16" s="161">
        <v>416</v>
      </c>
      <c r="H16" s="283">
        <f t="shared" si="2"/>
        <v>6.270726560144708</v>
      </c>
      <c r="I16" s="283">
        <f t="shared" si="0"/>
        <v>14.970897247320865</v>
      </c>
      <c r="J16" s="281">
        <f t="shared" si="1"/>
        <v>0.9810657365624978</v>
      </c>
    </row>
    <row r="17" spans="1:10" ht="28.5" customHeight="1" thickBot="1">
      <c r="A17" s="484">
        <v>11</v>
      </c>
      <c r="B17" s="483" t="s">
        <v>482</v>
      </c>
      <c r="C17" s="163">
        <v>236</v>
      </c>
      <c r="D17" s="257">
        <v>236</v>
      </c>
      <c r="E17" s="258">
        <v>2</v>
      </c>
      <c r="F17" s="257">
        <v>236</v>
      </c>
      <c r="G17" s="163">
        <v>0</v>
      </c>
      <c r="H17" s="245">
        <v>0</v>
      </c>
      <c r="I17" s="245">
        <f t="shared" si="0"/>
        <v>1</v>
      </c>
      <c r="J17" s="285">
        <f t="shared" si="1"/>
        <v>3.093220338983051</v>
      </c>
    </row>
    <row r="18" spans="1:10" ht="33" customHeight="1" thickBot="1" thickTop="1">
      <c r="A18" s="721" t="s">
        <v>539</v>
      </c>
      <c r="B18" s="733"/>
      <c r="C18" s="81">
        <f>SUM(C7:C17)</f>
        <v>104503</v>
      </c>
      <c r="D18" s="81">
        <f>SUM(D7:D17)</f>
        <v>847472</v>
      </c>
      <c r="E18" s="81">
        <f>SUM(E7:E17)</f>
        <v>1776.6</v>
      </c>
      <c r="F18" s="81">
        <f>SUM(F7:F17)</f>
        <v>35400</v>
      </c>
      <c r="G18" s="81">
        <f>SUM(G7:G17)</f>
        <v>807</v>
      </c>
      <c r="H18" s="76">
        <f t="shared" si="2"/>
        <v>2.2796610169491527</v>
      </c>
      <c r="I18" s="76">
        <f t="shared" si="0"/>
        <v>8.109547094341789</v>
      </c>
      <c r="J18" s="77">
        <f>E18*365/D18</f>
        <v>0.7651686427398191</v>
      </c>
    </row>
    <row r="19" ht="13.5">
      <c r="A19" s="13" t="s">
        <v>587</v>
      </c>
    </row>
    <row r="21" spans="1:10" ht="13.5">
      <c r="A21" s="656" t="s">
        <v>334</v>
      </c>
      <c r="B21" s="656"/>
      <c r="C21" s="656"/>
      <c r="D21" s="656"/>
      <c r="E21" s="656"/>
      <c r="F21" s="656"/>
      <c r="G21" s="656"/>
      <c r="H21" s="656"/>
      <c r="I21" s="656"/>
      <c r="J21" s="656"/>
    </row>
  </sheetData>
  <sheetProtection/>
  <mergeCells count="14">
    <mergeCell ref="A1:J1"/>
    <mergeCell ref="A4:A5"/>
    <mergeCell ref="B4:B5"/>
    <mergeCell ref="C4:C5"/>
    <mergeCell ref="D4:D5"/>
    <mergeCell ref="H4:H5"/>
    <mergeCell ref="I4:I5"/>
    <mergeCell ref="A18:B18"/>
    <mergeCell ref="E4:E5"/>
    <mergeCell ref="F4:F5"/>
    <mergeCell ref="G4:G5"/>
    <mergeCell ref="A21:J21"/>
    <mergeCell ref="A2:J2"/>
    <mergeCell ref="J4:J5"/>
  </mergeCells>
  <printOptions horizontalCentered="1"/>
  <pageMargins left="0.4330708661417323" right="0.15748031496062992" top="0.5905511811023623" bottom="0.984251968503937" header="0.5118110236220472" footer="0.511811023622047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140625" style="6" customWidth="1"/>
    <col min="2" max="2" width="28.7109375" style="6" customWidth="1"/>
    <col min="3" max="3" width="13.7109375" style="6" customWidth="1"/>
    <col min="4" max="4" width="15.57421875" style="6" customWidth="1"/>
    <col min="5" max="5" width="18.421875" style="6" customWidth="1"/>
    <col min="6" max="6" width="10.57421875" style="6" customWidth="1"/>
    <col min="7" max="7" width="13.140625" style="6" customWidth="1"/>
    <col min="8" max="8" width="18.7109375" style="6" customWidth="1"/>
    <col min="9" max="16384" width="9.140625" style="6" customWidth="1"/>
  </cols>
  <sheetData>
    <row r="1" spans="1:8" s="5" customFormat="1" ht="30.75" customHeight="1">
      <c r="A1" s="684" t="s">
        <v>595</v>
      </c>
      <c r="B1" s="708"/>
      <c r="C1" s="708"/>
      <c r="D1" s="708"/>
      <c r="E1" s="708"/>
      <c r="F1" s="708"/>
      <c r="G1" s="708"/>
      <c r="H1" s="708"/>
    </row>
    <row r="2" spans="1:8" s="5" customFormat="1" ht="19.5" customHeight="1">
      <c r="A2" s="737" t="s">
        <v>5</v>
      </c>
      <c r="B2" s="738"/>
      <c r="C2" s="738"/>
      <c r="D2" s="738"/>
      <c r="E2" s="738"/>
      <c r="F2" s="738"/>
      <c r="G2" s="738"/>
      <c r="H2" s="738"/>
    </row>
    <row r="3" spans="1:8" ht="10.5" customHeight="1" thickBot="1">
      <c r="A3" s="50"/>
      <c r="B3" s="51"/>
      <c r="C3" s="51"/>
      <c r="D3" s="51"/>
      <c r="E3" s="51"/>
      <c r="F3" s="51"/>
      <c r="G3" s="51"/>
      <c r="H3" s="24" t="s">
        <v>300</v>
      </c>
    </row>
    <row r="4" spans="1:8" ht="39.75" customHeight="1">
      <c r="A4" s="693" t="s">
        <v>57</v>
      </c>
      <c r="B4" s="729" t="s">
        <v>51</v>
      </c>
      <c r="C4" s="668" t="s">
        <v>12</v>
      </c>
      <c r="D4" s="668" t="s">
        <v>296</v>
      </c>
      <c r="E4" s="668" t="s">
        <v>13</v>
      </c>
      <c r="F4" s="668" t="s">
        <v>14</v>
      </c>
      <c r="G4" s="668" t="s">
        <v>91</v>
      </c>
      <c r="H4" s="689" t="s">
        <v>297</v>
      </c>
    </row>
    <row r="5" spans="1:8" ht="43.5" customHeight="1" thickBot="1">
      <c r="A5" s="694"/>
      <c r="B5" s="730"/>
      <c r="C5" s="645"/>
      <c r="D5" s="645"/>
      <c r="E5" s="645"/>
      <c r="F5" s="645"/>
      <c r="G5" s="645"/>
      <c r="H5" s="647"/>
    </row>
    <row r="6" spans="1:8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8" ht="30" customHeight="1" thickTop="1">
      <c r="A7" s="8">
        <v>1</v>
      </c>
      <c r="B7" s="14" t="s">
        <v>568</v>
      </c>
      <c r="C7" s="221">
        <v>63276</v>
      </c>
      <c r="D7" s="222">
        <v>46683</v>
      </c>
      <c r="E7" s="221">
        <v>112952</v>
      </c>
      <c r="F7" s="239">
        <v>234</v>
      </c>
      <c r="G7" s="253">
        <f aca="true" t="shared" si="0" ref="G7:G15">E7/C7</f>
        <v>1.7850685884063469</v>
      </c>
      <c r="H7" s="250">
        <f aca="true" t="shared" si="1" ref="H7:H15">D7/F7</f>
        <v>199.5</v>
      </c>
    </row>
    <row r="8" spans="1:8" ht="30" customHeight="1">
      <c r="A8" s="9">
        <v>2</v>
      </c>
      <c r="B8" s="67" t="s">
        <v>569</v>
      </c>
      <c r="C8" s="221">
        <v>10307</v>
      </c>
      <c r="D8" s="222">
        <v>6694</v>
      </c>
      <c r="E8" s="221">
        <v>3295</v>
      </c>
      <c r="F8" s="239">
        <v>47</v>
      </c>
      <c r="G8" s="85">
        <f t="shared" si="0"/>
        <v>0.31968565052876685</v>
      </c>
      <c r="H8" s="227">
        <f t="shared" si="1"/>
        <v>142.4255319148936</v>
      </c>
    </row>
    <row r="9" spans="1:8" ht="30" customHeight="1">
      <c r="A9" s="9">
        <v>3</v>
      </c>
      <c r="B9" s="68" t="s">
        <v>540</v>
      </c>
      <c r="C9" s="221">
        <v>13819</v>
      </c>
      <c r="D9" s="222">
        <v>9174</v>
      </c>
      <c r="E9" s="221">
        <v>30157</v>
      </c>
      <c r="F9" s="239">
        <v>90</v>
      </c>
      <c r="G9" s="85">
        <f t="shared" si="0"/>
        <v>2.182285259425429</v>
      </c>
      <c r="H9" s="227">
        <f t="shared" si="1"/>
        <v>101.93333333333334</v>
      </c>
    </row>
    <row r="10" spans="1:8" ht="30" customHeight="1">
      <c r="A10" s="9">
        <v>4</v>
      </c>
      <c r="B10" s="68" t="s">
        <v>541</v>
      </c>
      <c r="C10" s="221">
        <v>6186</v>
      </c>
      <c r="D10" s="221">
        <v>4954</v>
      </c>
      <c r="E10" s="221">
        <v>9981</v>
      </c>
      <c r="F10" s="239">
        <v>69</v>
      </c>
      <c r="G10" s="85">
        <f t="shared" si="0"/>
        <v>1.6134820562560621</v>
      </c>
      <c r="H10" s="227">
        <f t="shared" si="1"/>
        <v>71.79710144927536</v>
      </c>
    </row>
    <row r="11" spans="1:8" ht="30" customHeight="1">
      <c r="A11" s="9">
        <v>5</v>
      </c>
      <c r="B11" s="67" t="s">
        <v>542</v>
      </c>
      <c r="C11" s="221">
        <v>4852</v>
      </c>
      <c r="D11" s="228">
        <v>4759</v>
      </c>
      <c r="E11" s="229">
        <v>17023</v>
      </c>
      <c r="F11" s="256">
        <v>48.7</v>
      </c>
      <c r="G11" s="85">
        <f t="shared" si="0"/>
        <v>3.5084501236603463</v>
      </c>
      <c r="H11" s="227">
        <f t="shared" si="1"/>
        <v>97.72073921971251</v>
      </c>
    </row>
    <row r="12" spans="1:8" ht="30" customHeight="1">
      <c r="A12" s="9">
        <v>6</v>
      </c>
      <c r="B12" s="67" t="s">
        <v>553</v>
      </c>
      <c r="C12" s="221">
        <v>3763</v>
      </c>
      <c r="D12" s="222">
        <v>3763</v>
      </c>
      <c r="E12" s="221">
        <v>16496</v>
      </c>
      <c r="F12" s="239">
        <v>25</v>
      </c>
      <c r="G12" s="85">
        <f t="shared" si="0"/>
        <v>4.383736380547435</v>
      </c>
      <c r="H12" s="227">
        <f t="shared" si="1"/>
        <v>150.52</v>
      </c>
    </row>
    <row r="13" spans="1:8" ht="30" customHeight="1">
      <c r="A13" s="9">
        <v>7</v>
      </c>
      <c r="B13" s="67" t="s">
        <v>544</v>
      </c>
      <c r="C13" s="221">
        <v>5913</v>
      </c>
      <c r="D13" s="222">
        <v>5185</v>
      </c>
      <c r="E13" s="221">
        <v>11826</v>
      </c>
      <c r="F13" s="239">
        <v>47</v>
      </c>
      <c r="G13" s="85">
        <f t="shared" si="0"/>
        <v>2</v>
      </c>
      <c r="H13" s="227">
        <f t="shared" si="1"/>
        <v>110.31914893617021</v>
      </c>
    </row>
    <row r="14" spans="1:8" ht="35.25" customHeight="1">
      <c r="A14" s="9">
        <v>8</v>
      </c>
      <c r="B14" s="67" t="s">
        <v>562</v>
      </c>
      <c r="C14" s="221">
        <v>9708</v>
      </c>
      <c r="D14" s="222">
        <v>5389</v>
      </c>
      <c r="E14" s="221">
        <v>6995</v>
      </c>
      <c r="F14" s="239">
        <v>47</v>
      </c>
      <c r="G14" s="85">
        <f t="shared" si="0"/>
        <v>0.7205397610218377</v>
      </c>
      <c r="H14" s="227">
        <f t="shared" si="1"/>
        <v>114.65957446808511</v>
      </c>
    </row>
    <row r="15" spans="1:8" ht="30" customHeight="1">
      <c r="A15" s="9">
        <v>9</v>
      </c>
      <c r="B15" s="67" t="s">
        <v>570</v>
      </c>
      <c r="C15" s="221">
        <v>6991</v>
      </c>
      <c r="D15" s="222">
        <v>4542</v>
      </c>
      <c r="E15" s="221">
        <v>4691</v>
      </c>
      <c r="F15" s="239">
        <v>28</v>
      </c>
      <c r="G15" s="85">
        <f t="shared" si="0"/>
        <v>0.6710055786010585</v>
      </c>
      <c r="H15" s="227">
        <f t="shared" si="1"/>
        <v>162.21428571428572</v>
      </c>
    </row>
    <row r="16" spans="1:8" ht="30" customHeight="1">
      <c r="A16" s="9">
        <v>10</v>
      </c>
      <c r="B16" s="67" t="s">
        <v>596</v>
      </c>
      <c r="C16" s="221">
        <v>8065</v>
      </c>
      <c r="D16" s="222">
        <v>5184</v>
      </c>
      <c r="E16" s="221"/>
      <c r="F16" s="239">
        <v>86</v>
      </c>
      <c r="G16" s="85">
        <f>E16/C16</f>
        <v>0</v>
      </c>
      <c r="H16" s="227">
        <f>D16/F16</f>
        <v>60.27906976744186</v>
      </c>
    </row>
    <row r="17" spans="1:8" ht="30" customHeight="1">
      <c r="A17" s="10">
        <v>11</v>
      </c>
      <c r="B17" s="90" t="s">
        <v>567</v>
      </c>
      <c r="C17" s="252">
        <v>8502</v>
      </c>
      <c r="D17" s="248">
        <v>8502</v>
      </c>
      <c r="E17" s="252">
        <v>17784</v>
      </c>
      <c r="F17" s="242">
        <v>109</v>
      </c>
      <c r="G17" s="249">
        <f>E17/C17</f>
        <v>2.091743119266055</v>
      </c>
      <c r="H17" s="263">
        <f>D17/F17</f>
        <v>78</v>
      </c>
    </row>
    <row r="18" spans="1:8" ht="30" customHeight="1" thickBot="1">
      <c r="A18" s="32">
        <v>12</v>
      </c>
      <c r="B18" s="211" t="s">
        <v>485</v>
      </c>
      <c r="C18" s="266">
        <v>253</v>
      </c>
      <c r="D18" s="262">
        <v>231</v>
      </c>
      <c r="E18" s="266">
        <v>34</v>
      </c>
      <c r="F18" s="515">
        <v>1</v>
      </c>
      <c r="G18" s="86">
        <f>E18/C18</f>
        <v>0.13438735177865613</v>
      </c>
      <c r="H18" s="260">
        <f>D18/F18</f>
        <v>231</v>
      </c>
    </row>
    <row r="19" spans="1:8" ht="33.75" customHeight="1" thickBot="1" thickTop="1">
      <c r="A19" s="721" t="s">
        <v>539</v>
      </c>
      <c r="B19" s="733"/>
      <c r="C19" s="78">
        <f>SUM(C7:C18)</f>
        <v>141635</v>
      </c>
      <c r="D19" s="78">
        <f>SUM(D7:D18)</f>
        <v>105060</v>
      </c>
      <c r="E19" s="78">
        <f>SUM(E7:E18)</f>
        <v>231234</v>
      </c>
      <c r="F19" s="78">
        <f>SUM(F7:F18)</f>
        <v>831.7</v>
      </c>
      <c r="G19" s="76">
        <f>E19/C19</f>
        <v>1.632604935220814</v>
      </c>
      <c r="H19" s="77">
        <f>D19/F19</f>
        <v>126.31958638932306</v>
      </c>
    </row>
    <row r="20" spans="1:8" ht="14.25" customHeight="1">
      <c r="A20" s="739" t="s">
        <v>620</v>
      </c>
      <c r="B20" s="739"/>
      <c r="C20" s="739"/>
      <c r="D20" s="739"/>
      <c r="E20" s="739"/>
      <c r="F20" s="739"/>
      <c r="G20" s="739"/>
      <c r="H20" s="739"/>
    </row>
    <row r="21" spans="1:8" ht="12" customHeight="1">
      <c r="A21" s="650" t="s">
        <v>335</v>
      </c>
      <c r="B21" s="650"/>
      <c r="C21" s="650"/>
      <c r="D21" s="650"/>
      <c r="E21" s="650"/>
      <c r="F21" s="650"/>
      <c r="G21" s="650"/>
      <c r="H21" s="650"/>
    </row>
    <row r="22" ht="12" customHeight="1"/>
    <row r="23" ht="12" customHeight="1"/>
  </sheetData>
  <sheetProtection/>
  <mergeCells count="13">
    <mergeCell ref="A1:H1"/>
    <mergeCell ref="A4:A5"/>
    <mergeCell ref="B4:B5"/>
    <mergeCell ref="C4:C5"/>
    <mergeCell ref="D4:D5"/>
    <mergeCell ref="E4:E5"/>
    <mergeCell ref="F4:F5"/>
    <mergeCell ref="G4:G5"/>
    <mergeCell ref="A2:H2"/>
    <mergeCell ref="A20:H20"/>
    <mergeCell ref="A21:H21"/>
    <mergeCell ref="H4:H5"/>
    <mergeCell ref="A19:B19"/>
  </mergeCells>
  <printOptions verticalCentered="1"/>
  <pageMargins left="0.5511811023622047" right="0.35433070866141736" top="0.5905511811023623" bottom="0.5118110236220472" header="0.5118110236220472" footer="0.5118110236220472"/>
  <pageSetup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9">
      <selection activeCell="A20" sqref="A20:I20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3" width="14.57421875" style="0" customWidth="1"/>
    <col min="4" max="4" width="14.00390625" style="0" customWidth="1"/>
    <col min="5" max="5" width="11.00390625" style="0" customWidth="1"/>
    <col min="6" max="6" width="14.8515625" style="0" customWidth="1"/>
    <col min="7" max="7" width="15.57421875" style="0" customWidth="1"/>
    <col min="8" max="8" width="13.8515625" style="0" customWidth="1"/>
    <col min="9" max="9" width="14.57421875" style="0" customWidth="1"/>
  </cols>
  <sheetData>
    <row r="1" spans="1:9" ht="36.75" customHeight="1">
      <c r="A1" s="670" t="s">
        <v>597</v>
      </c>
      <c r="B1" s="670"/>
      <c r="C1" s="670"/>
      <c r="D1" s="670"/>
      <c r="E1" s="670"/>
      <c r="F1" s="670"/>
      <c r="G1" s="670"/>
      <c r="H1" s="670"/>
      <c r="I1" s="670"/>
    </row>
    <row r="2" spans="1:9" ht="14.25" customHeight="1" thickBot="1">
      <c r="A2" s="71"/>
      <c r="B2" s="97"/>
      <c r="C2" s="98"/>
      <c r="D2" s="98"/>
      <c r="E2" s="98"/>
      <c r="F2" s="98"/>
      <c r="G2" s="98"/>
      <c r="H2" s="99"/>
      <c r="I2" s="103" t="s">
        <v>80</v>
      </c>
    </row>
    <row r="3" spans="1:9" ht="12.75">
      <c r="A3" s="693" t="s">
        <v>57</v>
      </c>
      <c r="B3" s="666" t="s">
        <v>51</v>
      </c>
      <c r="C3" s="678" t="s">
        <v>10</v>
      </c>
      <c r="D3" s="678" t="s">
        <v>250</v>
      </c>
      <c r="E3" s="678" t="s">
        <v>251</v>
      </c>
      <c r="F3" s="678" t="s">
        <v>252</v>
      </c>
      <c r="G3" s="678" t="s">
        <v>253</v>
      </c>
      <c r="H3" s="678" t="s">
        <v>11</v>
      </c>
      <c r="I3" s="662" t="s">
        <v>254</v>
      </c>
    </row>
    <row r="4" spans="1:9" ht="48.75" customHeight="1" thickBot="1">
      <c r="A4" s="694"/>
      <c r="B4" s="667"/>
      <c r="C4" s="741"/>
      <c r="D4" s="741"/>
      <c r="E4" s="741"/>
      <c r="F4" s="741"/>
      <c r="G4" s="741"/>
      <c r="H4" s="742"/>
      <c r="I4" s="743"/>
    </row>
    <row r="5" spans="1:9" s="56" customFormat="1" ht="12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31">
        <v>7</v>
      </c>
      <c r="I5" s="132">
        <v>8</v>
      </c>
    </row>
    <row r="6" spans="1:9" ht="30" customHeight="1" thickTop="1">
      <c r="A6" s="8">
        <v>1</v>
      </c>
      <c r="B6" s="64" t="s">
        <v>568</v>
      </c>
      <c r="C6" s="166">
        <f>'преоперативни дани'!D7</f>
        <v>46683</v>
      </c>
      <c r="D6" s="162">
        <v>89</v>
      </c>
      <c r="E6" s="161">
        <v>948</v>
      </c>
      <c r="F6" s="161">
        <v>0</v>
      </c>
      <c r="G6" s="161">
        <v>0</v>
      </c>
      <c r="H6" s="240">
        <f>E6/C6*100</f>
        <v>2.030717820191504</v>
      </c>
      <c r="I6" s="241">
        <f>D6/C6*100</f>
        <v>0.1906475590686117</v>
      </c>
    </row>
    <row r="7" spans="1:9" ht="30" customHeight="1">
      <c r="A7" s="9">
        <v>2</v>
      </c>
      <c r="B7" s="65" t="s">
        <v>569</v>
      </c>
      <c r="C7" s="161">
        <f>'преоперативни дани'!D8</f>
        <v>6694</v>
      </c>
      <c r="D7" s="162">
        <v>5</v>
      </c>
      <c r="E7" s="161">
        <v>11</v>
      </c>
      <c r="F7" s="161">
        <v>0</v>
      </c>
      <c r="G7" s="161">
        <v>0</v>
      </c>
      <c r="H7" s="240">
        <f aca="true" t="shared" si="0" ref="H7:H18">E7/C7*100</f>
        <v>0.16432626232446967</v>
      </c>
      <c r="I7" s="241">
        <f aca="true" t="shared" si="1" ref="I7:I18">D7/C7*100</f>
        <v>0.07469375560203168</v>
      </c>
    </row>
    <row r="8" spans="1:9" ht="30" customHeight="1">
      <c r="A8" s="9">
        <v>3</v>
      </c>
      <c r="B8" s="66" t="s">
        <v>540</v>
      </c>
      <c r="C8" s="161">
        <v>11173</v>
      </c>
      <c r="D8" s="162">
        <v>0</v>
      </c>
      <c r="E8" s="161">
        <v>153</v>
      </c>
      <c r="F8" s="161">
        <v>1</v>
      </c>
      <c r="G8" s="161">
        <v>5</v>
      </c>
      <c r="H8" s="240">
        <f t="shared" si="0"/>
        <v>1.3693725946478117</v>
      </c>
      <c r="I8" s="241">
        <f t="shared" si="1"/>
        <v>0</v>
      </c>
    </row>
    <row r="9" spans="1:9" ht="30" customHeight="1">
      <c r="A9" s="9">
        <v>4</v>
      </c>
      <c r="B9" s="66" t="s">
        <v>541</v>
      </c>
      <c r="C9" s="161">
        <v>4447</v>
      </c>
      <c r="D9" s="161">
        <v>0</v>
      </c>
      <c r="E9" s="161">
        <v>108</v>
      </c>
      <c r="F9" s="161">
        <v>0</v>
      </c>
      <c r="G9" s="161">
        <v>0</v>
      </c>
      <c r="H9" s="240">
        <f t="shared" si="0"/>
        <v>2.4286035529570498</v>
      </c>
      <c r="I9" s="241">
        <f t="shared" si="1"/>
        <v>0</v>
      </c>
    </row>
    <row r="10" spans="1:9" ht="30" customHeight="1">
      <c r="A10" s="9">
        <v>5</v>
      </c>
      <c r="B10" s="65" t="s">
        <v>542</v>
      </c>
      <c r="C10" s="161">
        <f>'преоперативни дани'!D11</f>
        <v>4759</v>
      </c>
      <c r="D10" s="162">
        <v>4</v>
      </c>
      <c r="E10" s="161">
        <v>32</v>
      </c>
      <c r="F10" s="161">
        <v>0</v>
      </c>
      <c r="G10" s="161">
        <v>0</v>
      </c>
      <c r="H10" s="240">
        <f t="shared" si="0"/>
        <v>0.6724101702038243</v>
      </c>
      <c r="I10" s="241">
        <f t="shared" si="1"/>
        <v>0.08405127127547804</v>
      </c>
    </row>
    <row r="11" spans="1:9" ht="30" customHeight="1">
      <c r="A11" s="9">
        <v>6</v>
      </c>
      <c r="B11" s="65" t="s">
        <v>553</v>
      </c>
      <c r="C11" s="161">
        <f>'преоперативни дани'!D12</f>
        <v>3763</v>
      </c>
      <c r="D11" s="162">
        <v>2</v>
      </c>
      <c r="E11" s="161">
        <v>104</v>
      </c>
      <c r="F11" s="161">
        <v>0</v>
      </c>
      <c r="G11" s="161">
        <v>0</v>
      </c>
      <c r="H11" s="240">
        <f t="shared" si="0"/>
        <v>2.7637523252723892</v>
      </c>
      <c r="I11" s="241">
        <f t="shared" si="1"/>
        <v>0.05314908317831517</v>
      </c>
    </row>
    <row r="12" spans="1:9" ht="30" customHeight="1">
      <c r="A12" s="9">
        <v>7</v>
      </c>
      <c r="B12" s="66" t="s">
        <v>543</v>
      </c>
      <c r="C12" s="161">
        <v>5184</v>
      </c>
      <c r="D12" s="162">
        <v>0</v>
      </c>
      <c r="E12" s="161">
        <v>0</v>
      </c>
      <c r="F12" s="161">
        <v>0</v>
      </c>
      <c r="G12" s="161">
        <v>0</v>
      </c>
      <c r="H12" s="240">
        <f t="shared" si="0"/>
        <v>0</v>
      </c>
      <c r="I12" s="241">
        <f t="shared" si="1"/>
        <v>0</v>
      </c>
    </row>
    <row r="13" spans="1:9" ht="30" customHeight="1">
      <c r="A13" s="9">
        <v>8</v>
      </c>
      <c r="B13" s="65" t="s">
        <v>544</v>
      </c>
      <c r="C13" s="161">
        <v>5185</v>
      </c>
      <c r="D13" s="162">
        <v>0</v>
      </c>
      <c r="E13" s="161">
        <v>19</v>
      </c>
      <c r="F13" s="161">
        <v>0</v>
      </c>
      <c r="G13" s="161">
        <v>0</v>
      </c>
      <c r="H13" s="240">
        <f t="shared" si="0"/>
        <v>0.36644165863066536</v>
      </c>
      <c r="I13" s="241">
        <f t="shared" si="1"/>
        <v>0</v>
      </c>
    </row>
    <row r="14" spans="1:9" ht="30" customHeight="1">
      <c r="A14" s="9">
        <v>9</v>
      </c>
      <c r="B14" s="65" t="s">
        <v>562</v>
      </c>
      <c r="C14" s="161">
        <v>5389</v>
      </c>
      <c r="D14" s="162">
        <v>0</v>
      </c>
      <c r="E14" s="161">
        <v>10</v>
      </c>
      <c r="F14" s="161">
        <v>0</v>
      </c>
      <c r="G14" s="161">
        <v>0</v>
      </c>
      <c r="H14" s="240">
        <f t="shared" si="0"/>
        <v>0.18556318426424198</v>
      </c>
      <c r="I14" s="241">
        <f t="shared" si="1"/>
        <v>0</v>
      </c>
    </row>
    <row r="15" spans="1:9" ht="30" customHeight="1">
      <c r="A15" s="9">
        <v>10</v>
      </c>
      <c r="B15" s="65" t="s">
        <v>570</v>
      </c>
      <c r="C15" s="161">
        <v>4542</v>
      </c>
      <c r="D15" s="162">
        <v>0</v>
      </c>
      <c r="E15" s="161">
        <v>8</v>
      </c>
      <c r="F15" s="161">
        <v>0</v>
      </c>
      <c r="G15" s="161">
        <v>0</v>
      </c>
      <c r="H15" s="240">
        <f t="shared" si="0"/>
        <v>0.17613386173491855</v>
      </c>
      <c r="I15" s="241">
        <f t="shared" si="1"/>
        <v>0</v>
      </c>
    </row>
    <row r="16" spans="1:9" ht="30" customHeight="1">
      <c r="A16" s="9">
        <v>11</v>
      </c>
      <c r="B16" s="65" t="s">
        <v>567</v>
      </c>
      <c r="C16" s="161">
        <v>6287</v>
      </c>
      <c r="D16" s="162">
        <v>3</v>
      </c>
      <c r="E16" s="162">
        <v>12</v>
      </c>
      <c r="F16" s="161">
        <v>0</v>
      </c>
      <c r="G16" s="161">
        <v>0</v>
      </c>
      <c r="H16" s="240">
        <f t="shared" si="0"/>
        <v>0.1908700493080961</v>
      </c>
      <c r="I16" s="241">
        <f t="shared" si="1"/>
        <v>0.04771751232702402</v>
      </c>
    </row>
    <row r="17" spans="1:9" ht="30" customHeight="1" thickBot="1">
      <c r="A17" s="32">
        <v>12</v>
      </c>
      <c r="B17" s="14" t="s">
        <v>485</v>
      </c>
      <c r="C17" s="174">
        <v>236</v>
      </c>
      <c r="D17" s="465">
        <v>0</v>
      </c>
      <c r="E17" s="465">
        <v>0</v>
      </c>
      <c r="F17" s="163">
        <v>0</v>
      </c>
      <c r="G17" s="163">
        <v>0</v>
      </c>
      <c r="H17" s="245">
        <f t="shared" si="0"/>
        <v>0</v>
      </c>
      <c r="I17" s="285">
        <f t="shared" si="1"/>
        <v>0</v>
      </c>
    </row>
    <row r="18" spans="1:9" ht="40.5" customHeight="1" thickBot="1" thickTop="1">
      <c r="A18" s="657" t="s">
        <v>539</v>
      </c>
      <c r="B18" s="658"/>
      <c r="C18" s="81">
        <f>SUM(C6:C17)</f>
        <v>104342</v>
      </c>
      <c r="D18" s="81">
        <f>SUM(D6:D17)</f>
        <v>103</v>
      </c>
      <c r="E18" s="81">
        <f>SUM(E6:E17)</f>
        <v>1405</v>
      </c>
      <c r="F18" s="81">
        <f>SUM(F6:F17)</f>
        <v>1</v>
      </c>
      <c r="G18" s="81">
        <f>SUM(G6:G17)</f>
        <v>5</v>
      </c>
      <c r="H18" s="76">
        <f t="shared" si="0"/>
        <v>1.346533514787909</v>
      </c>
      <c r="I18" s="77">
        <f t="shared" si="1"/>
        <v>0.09871384485633782</v>
      </c>
    </row>
    <row r="19" spans="1:9" ht="12.75">
      <c r="A19" s="661"/>
      <c r="B19" s="661"/>
      <c r="C19" s="661"/>
      <c r="D19" s="661"/>
      <c r="E19" s="661"/>
      <c r="F19" s="661"/>
      <c r="G19" s="661"/>
      <c r="H19" s="661"/>
      <c r="I19" s="661"/>
    </row>
    <row r="20" spans="1:9" ht="12.75">
      <c r="A20" s="740" t="s">
        <v>336</v>
      </c>
      <c r="B20" s="740"/>
      <c r="C20" s="740"/>
      <c r="D20" s="740"/>
      <c r="E20" s="740"/>
      <c r="F20" s="740"/>
      <c r="G20" s="740"/>
      <c r="H20" s="740"/>
      <c r="I20" s="740"/>
    </row>
  </sheetData>
  <sheetProtection/>
  <mergeCells count="13">
    <mergeCell ref="G3:G4"/>
    <mergeCell ref="H3:H4"/>
    <mergeCell ref="I3:I4"/>
    <mergeCell ref="A1:I1"/>
    <mergeCell ref="A19:I19"/>
    <mergeCell ref="A20:I20"/>
    <mergeCell ref="A18:B18"/>
    <mergeCell ref="C3:C4"/>
    <mergeCell ref="D3:D4"/>
    <mergeCell ref="F3:F4"/>
    <mergeCell ref="E3:E4"/>
    <mergeCell ref="A3:A4"/>
    <mergeCell ref="B3:B4"/>
  </mergeCells>
  <printOptions horizontalCentered="1"/>
  <pageMargins left="0.6692913385826772" right="0.4724409448818898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6" customWidth="1"/>
    <col min="2" max="2" width="41.7109375" style="6" customWidth="1"/>
    <col min="3" max="7" width="9.7109375" style="6" customWidth="1"/>
    <col min="8" max="16384" width="9.140625" style="6" customWidth="1"/>
  </cols>
  <sheetData>
    <row r="1" spans="1:7" ht="24" customHeight="1">
      <c r="A1" s="651" t="s">
        <v>590</v>
      </c>
      <c r="B1" s="651"/>
      <c r="C1" s="651"/>
      <c r="D1" s="651"/>
      <c r="E1" s="651"/>
      <c r="F1" s="651"/>
      <c r="G1" s="651"/>
    </row>
    <row r="2" spans="1:7" s="45" customFormat="1" ht="14.25" customHeight="1">
      <c r="A2" s="656" t="s">
        <v>571</v>
      </c>
      <c r="B2" s="656"/>
      <c r="C2" s="656"/>
      <c r="D2" s="656"/>
      <c r="E2" s="656"/>
      <c r="F2" s="656"/>
      <c r="G2" s="656"/>
    </row>
    <row r="3" spans="2:7" s="45" customFormat="1" ht="19.5" customHeight="1" thickBot="1">
      <c r="B3" s="47"/>
      <c r="C3" s="27"/>
      <c r="D3" s="27"/>
      <c r="G3" s="24" t="s">
        <v>63</v>
      </c>
    </row>
    <row r="4" spans="1:7" ht="39.75" customHeight="1">
      <c r="A4" s="652" t="s">
        <v>57</v>
      </c>
      <c r="B4" s="654" t="s">
        <v>51</v>
      </c>
      <c r="C4" s="644" t="s">
        <v>547</v>
      </c>
      <c r="D4" s="644" t="s">
        <v>556</v>
      </c>
      <c r="E4" s="644" t="s">
        <v>557</v>
      </c>
      <c r="F4" s="644" t="s">
        <v>550</v>
      </c>
      <c r="G4" s="646" t="s">
        <v>558</v>
      </c>
    </row>
    <row r="5" spans="1:7" ht="33" customHeight="1" thickBot="1">
      <c r="A5" s="653"/>
      <c r="B5" s="655"/>
      <c r="C5" s="645"/>
      <c r="D5" s="645"/>
      <c r="E5" s="645"/>
      <c r="F5" s="645"/>
      <c r="G5" s="647"/>
    </row>
    <row r="6" spans="1:7" ht="9.75" customHeight="1" thickBot="1" thickTop="1">
      <c r="A6" s="28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17.25" customHeight="1" thickTop="1">
      <c r="A7" s="8">
        <v>1</v>
      </c>
      <c r="B7" s="64" t="s">
        <v>619</v>
      </c>
      <c r="C7" s="223">
        <v>93174</v>
      </c>
      <c r="D7" s="222">
        <v>909</v>
      </c>
      <c r="E7" s="221">
        <v>3369</v>
      </c>
      <c r="F7" s="247">
        <f>E7/C7*100</f>
        <v>3.61581557086741</v>
      </c>
      <c r="G7" s="224">
        <f>D7/E7*100</f>
        <v>26.981300089047195</v>
      </c>
    </row>
    <row r="8" spans="1:7" ht="17.25" customHeight="1">
      <c r="A8" s="9">
        <v>2</v>
      </c>
      <c r="B8" s="65" t="s">
        <v>569</v>
      </c>
      <c r="C8" s="222">
        <v>14002</v>
      </c>
      <c r="D8" s="222">
        <v>57</v>
      </c>
      <c r="E8" s="221">
        <v>164</v>
      </c>
      <c r="F8" s="253">
        <f aca="true" t="shared" si="0" ref="F8:F32">E8/C8*100</f>
        <v>1.1712612483930867</v>
      </c>
      <c r="G8" s="227">
        <f aca="true" t="shared" si="1" ref="G8:G29">D8/E8*100</f>
        <v>34.756097560975604</v>
      </c>
    </row>
    <row r="9" spans="1:7" ht="17.25" customHeight="1">
      <c r="A9" s="9">
        <v>3</v>
      </c>
      <c r="B9" s="66" t="s">
        <v>540</v>
      </c>
      <c r="C9" s="222">
        <v>26854</v>
      </c>
      <c r="D9" s="222">
        <v>219</v>
      </c>
      <c r="E9" s="221">
        <v>745</v>
      </c>
      <c r="F9" s="85">
        <f t="shared" si="0"/>
        <v>2.7742608177552692</v>
      </c>
      <c r="G9" s="227">
        <f t="shared" si="1"/>
        <v>29.395973154362416</v>
      </c>
    </row>
    <row r="10" spans="1:7" ht="17.25" customHeight="1">
      <c r="A10" s="9">
        <v>4</v>
      </c>
      <c r="B10" s="66" t="s">
        <v>541</v>
      </c>
      <c r="C10" s="221">
        <v>19755</v>
      </c>
      <c r="D10" s="221">
        <v>182</v>
      </c>
      <c r="E10" s="221">
        <v>782</v>
      </c>
      <c r="F10" s="85">
        <f t="shared" si="0"/>
        <v>3.9584915211338902</v>
      </c>
      <c r="G10" s="227">
        <f t="shared" si="1"/>
        <v>23.273657289002557</v>
      </c>
    </row>
    <row r="11" spans="1:7" ht="17.25" customHeight="1">
      <c r="A11" s="9">
        <v>5</v>
      </c>
      <c r="B11" s="65" t="s">
        <v>542</v>
      </c>
      <c r="C11" s="222">
        <v>15725</v>
      </c>
      <c r="D11" s="222">
        <v>142</v>
      </c>
      <c r="E11" s="221">
        <v>746</v>
      </c>
      <c r="F11" s="85">
        <f t="shared" si="0"/>
        <v>4.744038155802862</v>
      </c>
      <c r="G11" s="227">
        <f t="shared" si="1"/>
        <v>19.034852546916888</v>
      </c>
    </row>
    <row r="12" spans="1:7" ht="18" customHeight="1">
      <c r="A12" s="9">
        <v>6</v>
      </c>
      <c r="B12" s="65" t="s">
        <v>553</v>
      </c>
      <c r="C12" s="222">
        <v>8907</v>
      </c>
      <c r="D12" s="222">
        <v>21</v>
      </c>
      <c r="E12" s="221">
        <v>145</v>
      </c>
      <c r="F12" s="85">
        <f t="shared" si="0"/>
        <v>1.627933086336589</v>
      </c>
      <c r="G12" s="227">
        <f t="shared" si="1"/>
        <v>14.482758620689657</v>
      </c>
    </row>
    <row r="13" spans="1:7" ht="17.25" customHeight="1">
      <c r="A13" s="9">
        <v>7</v>
      </c>
      <c r="B13" s="66" t="s">
        <v>543</v>
      </c>
      <c r="C13" s="222">
        <v>14901</v>
      </c>
      <c r="D13" s="222">
        <v>0</v>
      </c>
      <c r="E13" s="221">
        <v>0</v>
      </c>
      <c r="F13" s="85">
        <f t="shared" si="0"/>
        <v>0</v>
      </c>
      <c r="G13" s="227"/>
    </row>
    <row r="14" spans="1:7" ht="18" customHeight="1">
      <c r="A14" s="9">
        <v>8</v>
      </c>
      <c r="B14" s="65" t="s">
        <v>544</v>
      </c>
      <c r="C14" s="222">
        <v>14075</v>
      </c>
      <c r="D14" s="222">
        <v>11</v>
      </c>
      <c r="E14" s="221">
        <v>68</v>
      </c>
      <c r="F14" s="85">
        <f t="shared" si="0"/>
        <v>0.48312611012433393</v>
      </c>
      <c r="G14" s="227">
        <f t="shared" si="1"/>
        <v>16.176470588235293</v>
      </c>
    </row>
    <row r="15" spans="1:7" ht="21" customHeight="1">
      <c r="A15" s="9">
        <v>9</v>
      </c>
      <c r="B15" s="65" t="s">
        <v>562</v>
      </c>
      <c r="C15" s="222">
        <v>18169</v>
      </c>
      <c r="D15" s="222">
        <v>16</v>
      </c>
      <c r="E15" s="221">
        <v>97</v>
      </c>
      <c r="F15" s="85">
        <f t="shared" si="0"/>
        <v>0.5338763828499092</v>
      </c>
      <c r="G15" s="227">
        <f t="shared" si="1"/>
        <v>16.49484536082474</v>
      </c>
    </row>
    <row r="16" spans="1:7" ht="18" customHeight="1">
      <c r="A16" s="9">
        <v>10</v>
      </c>
      <c r="B16" s="65" t="s">
        <v>563</v>
      </c>
      <c r="C16" s="222">
        <v>773</v>
      </c>
      <c r="D16" s="222">
        <v>0</v>
      </c>
      <c r="E16" s="221">
        <v>0</v>
      </c>
      <c r="F16" s="85">
        <f t="shared" si="0"/>
        <v>0</v>
      </c>
      <c r="G16" s="227">
        <v>0</v>
      </c>
    </row>
    <row r="17" spans="1:7" ht="18" customHeight="1">
      <c r="A17" s="9">
        <v>11</v>
      </c>
      <c r="B17" s="65" t="s">
        <v>570</v>
      </c>
      <c r="C17" s="222">
        <v>12339</v>
      </c>
      <c r="D17" s="222">
        <v>6</v>
      </c>
      <c r="E17" s="221">
        <v>68</v>
      </c>
      <c r="F17" s="85">
        <f t="shared" si="0"/>
        <v>0.5510981440959559</v>
      </c>
      <c r="G17" s="227">
        <f t="shared" si="1"/>
        <v>8.823529411764707</v>
      </c>
    </row>
    <row r="18" spans="1:7" ht="18" customHeight="1">
      <c r="A18" s="9">
        <v>12</v>
      </c>
      <c r="B18" s="65" t="s">
        <v>545</v>
      </c>
      <c r="C18" s="222">
        <v>1131</v>
      </c>
      <c r="D18" s="222">
        <v>0</v>
      </c>
      <c r="E18" s="221">
        <v>0</v>
      </c>
      <c r="F18" s="85">
        <f t="shared" si="0"/>
        <v>0</v>
      </c>
      <c r="G18" s="227">
        <v>0</v>
      </c>
    </row>
    <row r="19" spans="1:7" ht="18" customHeight="1">
      <c r="A19" s="9">
        <v>13</v>
      </c>
      <c r="B19" s="65" t="s">
        <v>546</v>
      </c>
      <c r="C19" s="248">
        <v>5090</v>
      </c>
      <c r="D19" s="248">
        <v>0</v>
      </c>
      <c r="E19" s="252">
        <v>3</v>
      </c>
      <c r="F19" s="85">
        <f t="shared" si="0"/>
        <v>0.05893909626719057</v>
      </c>
      <c r="G19" s="227">
        <f t="shared" si="1"/>
        <v>0</v>
      </c>
    </row>
    <row r="20" spans="1:7" ht="24" customHeight="1">
      <c r="A20" s="10">
        <v>14</v>
      </c>
      <c r="B20" s="64" t="s">
        <v>576</v>
      </c>
      <c r="C20" s="222">
        <v>5837</v>
      </c>
      <c r="D20" s="222">
        <v>221</v>
      </c>
      <c r="E20" s="222">
        <v>1081</v>
      </c>
      <c r="F20" s="85">
        <f t="shared" si="0"/>
        <v>18.519787562103822</v>
      </c>
      <c r="G20" s="227">
        <f t="shared" si="1"/>
        <v>20.444033302497687</v>
      </c>
    </row>
    <row r="21" spans="1:7" ht="19.5" customHeight="1">
      <c r="A21" s="10">
        <v>15</v>
      </c>
      <c r="B21" s="70" t="s">
        <v>450</v>
      </c>
      <c r="C21" s="222">
        <v>3293</v>
      </c>
      <c r="D21" s="222">
        <v>3</v>
      </c>
      <c r="E21" s="222">
        <v>8</v>
      </c>
      <c r="F21" s="85">
        <f t="shared" si="0"/>
        <v>0.24293956878226544</v>
      </c>
      <c r="G21" s="227">
        <f t="shared" si="1"/>
        <v>37.5</v>
      </c>
    </row>
    <row r="22" spans="1:7" ht="19.5" customHeight="1">
      <c r="A22" s="9">
        <v>16</v>
      </c>
      <c r="B22" s="65" t="s">
        <v>567</v>
      </c>
      <c r="C22" s="222">
        <v>9518</v>
      </c>
      <c r="D22" s="222">
        <v>4</v>
      </c>
      <c r="E22" s="222">
        <v>36</v>
      </c>
      <c r="F22" s="85">
        <f t="shared" si="0"/>
        <v>0.3782307207396512</v>
      </c>
      <c r="G22" s="227">
        <f t="shared" si="1"/>
        <v>11.11111111111111</v>
      </c>
    </row>
    <row r="23" spans="1:7" ht="17.25" customHeight="1">
      <c r="A23" s="9">
        <v>17</v>
      </c>
      <c r="B23" s="65" t="s">
        <v>548</v>
      </c>
      <c r="C23" s="222">
        <v>809</v>
      </c>
      <c r="D23" s="222">
        <v>51</v>
      </c>
      <c r="E23" s="222">
        <v>101</v>
      </c>
      <c r="F23" s="85">
        <f t="shared" si="0"/>
        <v>12.484548825710753</v>
      </c>
      <c r="G23" s="227">
        <f t="shared" si="1"/>
        <v>50.495049504950494</v>
      </c>
    </row>
    <row r="24" spans="1:7" ht="17.25" customHeight="1">
      <c r="A24" s="9">
        <v>18</v>
      </c>
      <c r="B24" s="65" t="s">
        <v>566</v>
      </c>
      <c r="C24" s="221">
        <v>4550</v>
      </c>
      <c r="D24" s="221">
        <v>91</v>
      </c>
      <c r="E24" s="221">
        <v>242</v>
      </c>
      <c r="F24" s="85">
        <f t="shared" si="0"/>
        <v>5.318681318681319</v>
      </c>
      <c r="G24" s="227">
        <f t="shared" si="1"/>
        <v>37.60330578512397</v>
      </c>
    </row>
    <row r="25" spans="1:7" ht="17.25" customHeight="1">
      <c r="A25" s="9">
        <v>19</v>
      </c>
      <c r="B25" s="65" t="s">
        <v>559</v>
      </c>
      <c r="C25" s="222">
        <v>1031</v>
      </c>
      <c r="D25" s="222">
        <v>0</v>
      </c>
      <c r="E25" s="222">
        <v>0</v>
      </c>
      <c r="F25" s="85">
        <f t="shared" si="0"/>
        <v>0</v>
      </c>
      <c r="G25" s="227">
        <v>0</v>
      </c>
    </row>
    <row r="26" spans="1:7" ht="17.25" customHeight="1">
      <c r="A26" s="9">
        <v>20</v>
      </c>
      <c r="B26" s="65" t="s">
        <v>549</v>
      </c>
      <c r="C26" s="222">
        <v>7697</v>
      </c>
      <c r="D26" s="222">
        <v>0</v>
      </c>
      <c r="E26" s="222">
        <v>70</v>
      </c>
      <c r="F26" s="85">
        <f t="shared" si="0"/>
        <v>0.9094452384045733</v>
      </c>
      <c r="G26" s="227">
        <f t="shared" si="1"/>
        <v>0</v>
      </c>
    </row>
    <row r="27" spans="1:7" ht="17.25" customHeight="1">
      <c r="A27" s="9">
        <v>21</v>
      </c>
      <c r="B27" s="65" t="s">
        <v>564</v>
      </c>
      <c r="C27" s="222">
        <v>2306</v>
      </c>
      <c r="D27" s="222">
        <v>0</v>
      </c>
      <c r="E27" s="222">
        <v>15</v>
      </c>
      <c r="F27" s="85">
        <f t="shared" si="0"/>
        <v>0.6504770164787511</v>
      </c>
      <c r="G27" s="227">
        <f t="shared" si="1"/>
        <v>0</v>
      </c>
    </row>
    <row r="28" spans="1:7" ht="19.5" customHeight="1">
      <c r="A28" s="9">
        <v>22</v>
      </c>
      <c r="B28" s="65" t="s">
        <v>560</v>
      </c>
      <c r="C28" s="222">
        <v>336</v>
      </c>
      <c r="D28" s="222">
        <v>0</v>
      </c>
      <c r="E28" s="222">
        <v>0</v>
      </c>
      <c r="F28" s="85">
        <f t="shared" si="0"/>
        <v>0</v>
      </c>
      <c r="G28" s="227">
        <v>0</v>
      </c>
    </row>
    <row r="29" spans="1:7" ht="19.5" customHeight="1">
      <c r="A29" s="9">
        <v>23</v>
      </c>
      <c r="B29" s="65" t="s">
        <v>561</v>
      </c>
      <c r="C29" s="222">
        <v>482</v>
      </c>
      <c r="D29" s="222">
        <v>0</v>
      </c>
      <c r="E29" s="222">
        <v>1</v>
      </c>
      <c r="F29" s="85">
        <f t="shared" si="0"/>
        <v>0.2074688796680498</v>
      </c>
      <c r="G29" s="227">
        <f t="shared" si="1"/>
        <v>0</v>
      </c>
    </row>
    <row r="30" spans="1:7" ht="19.5" customHeight="1">
      <c r="A30" s="9">
        <v>24</v>
      </c>
      <c r="B30" s="65" t="s">
        <v>584</v>
      </c>
      <c r="C30" s="222">
        <v>651</v>
      </c>
      <c r="D30" s="222">
        <v>0</v>
      </c>
      <c r="E30" s="222">
        <v>0</v>
      </c>
      <c r="F30" s="85">
        <f t="shared" si="0"/>
        <v>0</v>
      </c>
      <c r="G30" s="227">
        <v>0</v>
      </c>
    </row>
    <row r="31" spans="1:7" ht="19.5" customHeight="1">
      <c r="A31" s="9">
        <v>25</v>
      </c>
      <c r="B31" s="65" t="s">
        <v>482</v>
      </c>
      <c r="C31" s="248">
        <v>805</v>
      </c>
      <c r="D31" s="248">
        <v>0</v>
      </c>
      <c r="E31" s="248">
        <v>0</v>
      </c>
      <c r="F31" s="85">
        <f t="shared" si="0"/>
        <v>0</v>
      </c>
      <c r="G31" s="227">
        <v>0</v>
      </c>
    </row>
    <row r="32" spans="1:7" ht="19.5" customHeight="1" thickBot="1">
      <c r="A32" s="9">
        <v>26</v>
      </c>
      <c r="B32" s="65" t="s">
        <v>565</v>
      </c>
      <c r="C32" s="248">
        <v>1007</v>
      </c>
      <c r="D32" s="248">
        <v>21</v>
      </c>
      <c r="E32" s="248">
        <v>75</v>
      </c>
      <c r="F32" s="249">
        <f t="shared" si="0"/>
        <v>7.447864945382324</v>
      </c>
      <c r="G32" s="254">
        <f>D32/E32*100</f>
        <v>28.000000000000004</v>
      </c>
    </row>
    <row r="33" spans="1:7" ht="36" customHeight="1" thickBot="1" thickTop="1">
      <c r="A33" s="642" t="s">
        <v>539</v>
      </c>
      <c r="B33" s="643"/>
      <c r="C33" s="78">
        <f>SUM(C7:C32)</f>
        <v>283217</v>
      </c>
      <c r="D33" s="78">
        <f>SUM(D7:D32)</f>
        <v>1954</v>
      </c>
      <c r="E33" s="78">
        <f>SUM(E7:E32)</f>
        <v>7816</v>
      </c>
      <c r="F33" s="76">
        <f>E33/C33*100</f>
        <v>2.759721344410823</v>
      </c>
      <c r="G33" s="77">
        <f>D33/E33*100</f>
        <v>25</v>
      </c>
    </row>
    <row r="34" spans="1:7" s="33" customFormat="1" ht="26.25" customHeight="1">
      <c r="A34" s="648" t="s">
        <v>1</v>
      </c>
      <c r="B34" s="649"/>
      <c r="C34" s="649"/>
      <c r="D34" s="649"/>
      <c r="E34" s="649"/>
      <c r="F34" s="649"/>
      <c r="G34" s="649"/>
    </row>
    <row r="35" ht="15" customHeight="1">
      <c r="A35" s="13" t="s">
        <v>591</v>
      </c>
    </row>
    <row r="36" ht="15" customHeight="1">
      <c r="A36" s="13"/>
    </row>
    <row r="37" spans="1:7" ht="13.5">
      <c r="A37" s="650" t="s">
        <v>319</v>
      </c>
      <c r="B37" s="650"/>
      <c r="C37" s="650"/>
      <c r="D37" s="650"/>
      <c r="E37" s="650"/>
      <c r="F37" s="650"/>
      <c r="G37" s="650"/>
    </row>
    <row r="38" ht="11.25" customHeight="1"/>
  </sheetData>
  <sheetProtection/>
  <mergeCells count="12">
    <mergeCell ref="E4:E5"/>
    <mergeCell ref="A2:G2"/>
    <mergeCell ref="A33:B33"/>
    <mergeCell ref="F4:F5"/>
    <mergeCell ref="G4:G5"/>
    <mergeCell ref="A34:G34"/>
    <mergeCell ref="A37:G37"/>
    <mergeCell ref="A1:G1"/>
    <mergeCell ref="A4:A5"/>
    <mergeCell ref="B4:B5"/>
    <mergeCell ref="C4:C5"/>
    <mergeCell ref="D4:D5"/>
  </mergeCells>
  <printOptions verticalCentered="1"/>
  <pageMargins left="0.5905511811023623" right="0.2755905511811024" top="0.35433070866141736" bottom="0.7874015748031497" header="0.31496062992125984" footer="0.31496062992125984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4">
      <selection activeCell="A19" sqref="A19:M19"/>
    </sheetView>
  </sheetViews>
  <sheetFormatPr defaultColWidth="9.140625" defaultRowHeight="12.75"/>
  <cols>
    <col min="1" max="1" width="3.8515625" style="6" customWidth="1"/>
    <col min="2" max="2" width="20.57421875" style="6" customWidth="1"/>
    <col min="3" max="3" width="11.8515625" style="6" customWidth="1"/>
    <col min="4" max="4" width="11.140625" style="6" customWidth="1"/>
    <col min="5" max="5" width="7.57421875" style="6" customWidth="1"/>
    <col min="6" max="6" width="8.140625" style="6" customWidth="1"/>
    <col min="7" max="7" width="10.28125" style="6" customWidth="1"/>
    <col min="8" max="9" width="8.57421875" style="6" customWidth="1"/>
    <col min="10" max="10" width="9.140625" style="6" customWidth="1"/>
    <col min="11" max="11" width="12.8515625" style="6" customWidth="1"/>
    <col min="12" max="12" width="11.8515625" style="6" customWidth="1"/>
    <col min="13" max="13" width="12.7109375" style="6" customWidth="1"/>
    <col min="14" max="16384" width="9.140625" style="6" customWidth="1"/>
  </cols>
  <sheetData>
    <row r="1" spans="1:13" s="5" customFormat="1" ht="30" customHeight="1">
      <c r="A1" s="684" t="s">
        <v>598</v>
      </c>
      <c r="B1" s="745"/>
      <c r="C1" s="745"/>
      <c r="D1" s="745"/>
      <c r="E1" s="745"/>
      <c r="F1" s="745"/>
      <c r="G1" s="745"/>
      <c r="H1" s="745"/>
      <c r="I1" s="745"/>
      <c r="J1" s="746"/>
      <c r="K1" s="746"/>
      <c r="L1" s="746"/>
      <c r="M1" s="746"/>
    </row>
    <row r="2" spans="1:13" ht="19.5" customHeight="1" thickBot="1">
      <c r="A2" s="3"/>
      <c r="B2" s="2"/>
      <c r="C2" s="2"/>
      <c r="D2" s="2"/>
      <c r="E2" s="2"/>
      <c r="F2" s="2"/>
      <c r="G2" s="2"/>
      <c r="H2" s="2"/>
      <c r="I2" s="4"/>
      <c r="M2" s="24" t="s">
        <v>79</v>
      </c>
    </row>
    <row r="3" spans="1:13" ht="45" customHeight="1">
      <c r="A3" s="693" t="s">
        <v>57</v>
      </c>
      <c r="B3" s="729" t="s">
        <v>58</v>
      </c>
      <c r="C3" s="668" t="s">
        <v>269</v>
      </c>
      <c r="D3" s="668" t="s">
        <v>268</v>
      </c>
      <c r="E3" s="668" t="s">
        <v>267</v>
      </c>
      <c r="F3" s="668" t="s">
        <v>266</v>
      </c>
      <c r="G3" s="668" t="s">
        <v>265</v>
      </c>
      <c r="H3" s="668" t="s">
        <v>264</v>
      </c>
      <c r="I3" s="668" t="s">
        <v>263</v>
      </c>
      <c r="J3" s="668" t="s">
        <v>260</v>
      </c>
      <c r="K3" s="668" t="s">
        <v>261</v>
      </c>
      <c r="L3" s="668" t="s">
        <v>275</v>
      </c>
      <c r="M3" s="689" t="s">
        <v>262</v>
      </c>
    </row>
    <row r="4" spans="1:13" ht="36" customHeight="1" thickBot="1">
      <c r="A4" s="694"/>
      <c r="B4" s="730"/>
      <c r="C4" s="645"/>
      <c r="D4" s="645"/>
      <c r="E4" s="645"/>
      <c r="F4" s="645"/>
      <c r="G4" s="645"/>
      <c r="H4" s="645"/>
      <c r="I4" s="645"/>
      <c r="J4" s="747"/>
      <c r="K4" s="747"/>
      <c r="L4" s="747"/>
      <c r="M4" s="744"/>
    </row>
    <row r="5" spans="1:13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129">
        <v>9</v>
      </c>
      <c r="K5" s="129">
        <v>10</v>
      </c>
      <c r="L5" s="129">
        <v>11</v>
      </c>
      <c r="M5" s="130">
        <v>12</v>
      </c>
    </row>
    <row r="6" spans="1:13" ht="34.5" customHeight="1" thickTop="1">
      <c r="A6" s="8">
        <v>1</v>
      </c>
      <c r="B6" s="14" t="s">
        <v>568</v>
      </c>
      <c r="C6" s="221">
        <v>2294</v>
      </c>
      <c r="D6" s="222">
        <v>117</v>
      </c>
      <c r="E6" s="221">
        <v>160</v>
      </c>
      <c r="F6" s="251">
        <f aca="true" t="shared" si="0" ref="F6:F12">E6/C6*100</f>
        <v>6.9747166521360064</v>
      </c>
      <c r="G6" s="271">
        <f aca="true" t="shared" si="1" ref="G6:G12">D6/E6*100</f>
        <v>73.125</v>
      </c>
      <c r="H6" s="161">
        <v>12398</v>
      </c>
      <c r="I6" s="251">
        <f aca="true" t="shared" si="2" ref="I6:I11">H6/C6</f>
        <v>5.404533565823888</v>
      </c>
      <c r="J6" s="272">
        <v>36</v>
      </c>
      <c r="K6" s="272">
        <v>13</v>
      </c>
      <c r="L6" s="273">
        <f aca="true" t="shared" si="3" ref="L6:L11">J6/C6*100</f>
        <v>1.5693112467306016</v>
      </c>
      <c r="M6" s="274">
        <f aca="true" t="shared" si="4" ref="M6:M11">K6/C6*100</f>
        <v>0.5666957279860506</v>
      </c>
    </row>
    <row r="7" spans="1:13" ht="34.5" customHeight="1">
      <c r="A7" s="9">
        <v>2</v>
      </c>
      <c r="B7" s="67" t="s">
        <v>569</v>
      </c>
      <c r="C7" s="221">
        <v>25</v>
      </c>
      <c r="D7" s="221">
        <v>4</v>
      </c>
      <c r="E7" s="221">
        <v>5</v>
      </c>
      <c r="F7" s="251">
        <f t="shared" si="0"/>
        <v>20</v>
      </c>
      <c r="G7" s="271">
        <f t="shared" si="1"/>
        <v>80</v>
      </c>
      <c r="H7" s="161">
        <v>120</v>
      </c>
      <c r="I7" s="251">
        <f t="shared" si="2"/>
        <v>4.8</v>
      </c>
      <c r="J7" s="222">
        <v>0</v>
      </c>
      <c r="K7" s="222">
        <v>0</v>
      </c>
      <c r="L7" s="273">
        <f t="shared" si="3"/>
        <v>0</v>
      </c>
      <c r="M7" s="274">
        <f t="shared" si="4"/>
        <v>0</v>
      </c>
    </row>
    <row r="8" spans="1:13" ht="34.5" customHeight="1">
      <c r="A8" s="9">
        <v>3</v>
      </c>
      <c r="B8" s="68" t="s">
        <v>540</v>
      </c>
      <c r="C8" s="221">
        <v>2058</v>
      </c>
      <c r="D8" s="222">
        <v>52</v>
      </c>
      <c r="E8" s="221">
        <v>81</v>
      </c>
      <c r="F8" s="251">
        <f t="shared" si="0"/>
        <v>3.9358600583090384</v>
      </c>
      <c r="G8" s="271">
        <f t="shared" si="1"/>
        <v>64.19753086419753</v>
      </c>
      <c r="H8" s="161">
        <v>9882</v>
      </c>
      <c r="I8" s="251">
        <f t="shared" si="2"/>
        <v>4.801749271137027</v>
      </c>
      <c r="J8" s="222">
        <v>19</v>
      </c>
      <c r="K8" s="222">
        <v>33</v>
      </c>
      <c r="L8" s="273">
        <f t="shared" si="3"/>
        <v>0.923226433430515</v>
      </c>
      <c r="M8" s="274">
        <f t="shared" si="4"/>
        <v>1.6034985422740524</v>
      </c>
    </row>
    <row r="9" spans="1:13" ht="34.5" customHeight="1">
      <c r="A9" s="9">
        <v>4</v>
      </c>
      <c r="B9" s="68" t="s">
        <v>541</v>
      </c>
      <c r="C9" s="221">
        <v>524</v>
      </c>
      <c r="D9" s="221">
        <v>8</v>
      </c>
      <c r="E9" s="221">
        <v>16</v>
      </c>
      <c r="F9" s="251">
        <f t="shared" si="0"/>
        <v>3.0534351145038165</v>
      </c>
      <c r="G9" s="271">
        <f t="shared" si="1"/>
        <v>50</v>
      </c>
      <c r="H9" s="161">
        <v>1467</v>
      </c>
      <c r="I9" s="251">
        <f t="shared" si="2"/>
        <v>2.799618320610687</v>
      </c>
      <c r="J9" s="222">
        <v>0</v>
      </c>
      <c r="K9" s="222">
        <v>0</v>
      </c>
      <c r="L9" s="273">
        <f t="shared" si="3"/>
        <v>0</v>
      </c>
      <c r="M9" s="274">
        <f t="shared" si="4"/>
        <v>0</v>
      </c>
    </row>
    <row r="10" spans="1:13" ht="34.5" customHeight="1">
      <c r="A10" s="9">
        <v>5</v>
      </c>
      <c r="B10" s="67" t="s">
        <v>542</v>
      </c>
      <c r="C10" s="221">
        <v>522</v>
      </c>
      <c r="D10" s="228">
        <v>45</v>
      </c>
      <c r="E10" s="229">
        <v>72</v>
      </c>
      <c r="F10" s="251">
        <f t="shared" si="0"/>
        <v>13.793103448275861</v>
      </c>
      <c r="G10" s="271">
        <f t="shared" si="1"/>
        <v>62.5</v>
      </c>
      <c r="H10" s="171">
        <v>3720</v>
      </c>
      <c r="I10" s="251">
        <f t="shared" si="2"/>
        <v>7.126436781609195</v>
      </c>
      <c r="J10" s="222">
        <v>12</v>
      </c>
      <c r="K10" s="222">
        <v>1</v>
      </c>
      <c r="L10" s="273">
        <f t="shared" si="3"/>
        <v>2.2988505747126435</v>
      </c>
      <c r="M10" s="274">
        <f t="shared" si="4"/>
        <v>0.19157088122605362</v>
      </c>
    </row>
    <row r="11" spans="1:13" ht="40.5" customHeight="1" thickBot="1">
      <c r="A11" s="9">
        <v>6</v>
      </c>
      <c r="B11" s="67" t="s">
        <v>566</v>
      </c>
      <c r="C11" s="221">
        <v>48</v>
      </c>
      <c r="D11" s="222">
        <v>10</v>
      </c>
      <c r="E11" s="221">
        <v>14</v>
      </c>
      <c r="F11" s="251">
        <f t="shared" si="0"/>
        <v>29.166666666666668</v>
      </c>
      <c r="G11" s="275">
        <f t="shared" si="1"/>
        <v>71.42857142857143</v>
      </c>
      <c r="H11" s="161">
        <v>246</v>
      </c>
      <c r="I11" s="251">
        <f t="shared" si="2"/>
        <v>5.125</v>
      </c>
      <c r="J11" s="262">
        <v>2</v>
      </c>
      <c r="K11" s="262">
        <v>4</v>
      </c>
      <c r="L11" s="276">
        <f t="shared" si="3"/>
        <v>4.166666666666666</v>
      </c>
      <c r="M11" s="277">
        <f t="shared" si="4"/>
        <v>8.333333333333332</v>
      </c>
    </row>
    <row r="12" spans="1:13" ht="39.75" customHeight="1" thickBot="1" thickTop="1">
      <c r="A12" s="748" t="s">
        <v>539</v>
      </c>
      <c r="B12" s="749"/>
      <c r="C12" s="81">
        <f>SUM(C6:C11)</f>
        <v>5471</v>
      </c>
      <c r="D12" s="81">
        <f>SUM(D6:D11)</f>
        <v>236</v>
      </c>
      <c r="E12" s="81">
        <f>SUM(E6:E11)</f>
        <v>348</v>
      </c>
      <c r="F12" s="76">
        <f t="shared" si="0"/>
        <v>6.3608115518186805</v>
      </c>
      <c r="G12" s="76">
        <f t="shared" si="1"/>
        <v>67.81609195402298</v>
      </c>
      <c r="H12" s="81">
        <f>SUM(H6:H11)</f>
        <v>27833</v>
      </c>
      <c r="I12" s="76">
        <f>H12/C12</f>
        <v>5.087369767866935</v>
      </c>
      <c r="J12" s="57">
        <f>SUM(J6:J11)</f>
        <v>69</v>
      </c>
      <c r="K12" s="57">
        <f>SUM(K6:K11)</f>
        <v>51</v>
      </c>
      <c r="L12" s="88">
        <f>J12/C12*100</f>
        <v>1.2611953938950833</v>
      </c>
      <c r="M12" s="89">
        <f>K12/C12*100</f>
        <v>0.9321878998354963</v>
      </c>
    </row>
    <row r="13" spans="1:6" ht="9.75" customHeight="1">
      <c r="A13" s="13"/>
      <c r="E13" s="49"/>
      <c r="F13" s="49"/>
    </row>
    <row r="19" spans="1:13" ht="13.5">
      <c r="A19" s="650" t="s">
        <v>337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</row>
  </sheetData>
  <sheetProtection/>
  <mergeCells count="16">
    <mergeCell ref="G3:G4"/>
    <mergeCell ref="H3:H4"/>
    <mergeCell ref="A12:B12"/>
    <mergeCell ref="A3:A4"/>
    <mergeCell ref="B3:B4"/>
    <mergeCell ref="C3:C4"/>
    <mergeCell ref="A19:M19"/>
    <mergeCell ref="M3:M4"/>
    <mergeCell ref="A1:M1"/>
    <mergeCell ref="I3:I4"/>
    <mergeCell ref="J3:J4"/>
    <mergeCell ref="K3:K4"/>
    <mergeCell ref="L3:L4"/>
    <mergeCell ref="D3:D4"/>
    <mergeCell ref="E3:E4"/>
    <mergeCell ref="F3:F4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"/>
  <sheetViews>
    <sheetView zoomScalePageLayoutView="0" workbookViewId="0" topLeftCell="A6">
      <selection activeCell="J14" sqref="J14:K14"/>
    </sheetView>
  </sheetViews>
  <sheetFormatPr defaultColWidth="9.140625" defaultRowHeight="12.75"/>
  <cols>
    <col min="1" max="1" width="3.57421875" style="6" customWidth="1"/>
    <col min="2" max="2" width="28.7109375" style="6" customWidth="1"/>
    <col min="3" max="3" width="10.421875" style="6" customWidth="1"/>
    <col min="4" max="4" width="9.421875" style="6" customWidth="1"/>
    <col min="5" max="5" width="7.28125" style="6" customWidth="1"/>
    <col min="6" max="6" width="9.28125" style="6" customWidth="1"/>
    <col min="7" max="7" width="9.8515625" style="6" customWidth="1"/>
    <col min="8" max="8" width="8.57421875" style="133" customWidth="1"/>
    <col min="9" max="9" width="8.00390625" style="6" customWidth="1"/>
    <col min="10" max="10" width="9.28125" style="6" customWidth="1"/>
    <col min="11" max="11" width="14.00390625" style="6" customWidth="1"/>
    <col min="12" max="12" width="11.8515625" style="6" customWidth="1"/>
    <col min="13" max="13" width="13.28125" style="6" customWidth="1"/>
    <col min="14" max="16384" width="9.140625" style="6" customWidth="1"/>
  </cols>
  <sheetData>
    <row r="1" spans="1:13" s="5" customFormat="1" ht="30.75" customHeight="1">
      <c r="A1" s="684" t="s">
        <v>599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</row>
    <row r="2" spans="2:13" ht="17.25" customHeight="1" thickBot="1">
      <c r="B2" s="2"/>
      <c r="C2" s="2"/>
      <c r="D2" s="2"/>
      <c r="E2" s="2"/>
      <c r="F2" s="2"/>
      <c r="G2" s="2"/>
      <c r="H2" s="2"/>
      <c r="I2" s="4"/>
      <c r="M2" s="24" t="s">
        <v>299</v>
      </c>
    </row>
    <row r="3" spans="1:13" ht="45.75" customHeight="1">
      <c r="A3" s="693" t="s">
        <v>57</v>
      </c>
      <c r="B3" s="729" t="s">
        <v>51</v>
      </c>
      <c r="C3" s="668" t="s">
        <v>496</v>
      </c>
      <c r="D3" s="668" t="s">
        <v>497</v>
      </c>
      <c r="E3" s="668" t="s">
        <v>498</v>
      </c>
      <c r="F3" s="668" t="s">
        <v>499</v>
      </c>
      <c r="G3" s="668" t="s">
        <v>500</v>
      </c>
      <c r="H3" s="752" t="s">
        <v>501</v>
      </c>
      <c r="I3" s="668" t="s">
        <v>502</v>
      </c>
      <c r="J3" s="717" t="s">
        <v>272</v>
      </c>
      <c r="K3" s="717" t="s">
        <v>270</v>
      </c>
      <c r="L3" s="717" t="s">
        <v>276</v>
      </c>
      <c r="M3" s="719" t="s">
        <v>271</v>
      </c>
    </row>
    <row r="4" spans="1:13" ht="54" customHeight="1" thickBot="1">
      <c r="A4" s="694"/>
      <c r="B4" s="730"/>
      <c r="C4" s="669"/>
      <c r="D4" s="669"/>
      <c r="E4" s="669"/>
      <c r="F4" s="669"/>
      <c r="G4" s="669"/>
      <c r="H4" s="753"/>
      <c r="I4" s="669"/>
      <c r="J4" s="750"/>
      <c r="K4" s="750"/>
      <c r="L4" s="750"/>
      <c r="M4" s="751"/>
    </row>
    <row r="5" spans="1:13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40">
        <v>7</v>
      </c>
      <c r="I5" s="29">
        <v>8</v>
      </c>
      <c r="J5" s="129">
        <v>9</v>
      </c>
      <c r="K5" s="129">
        <v>10</v>
      </c>
      <c r="L5" s="129">
        <v>11</v>
      </c>
      <c r="M5" s="130">
        <v>12</v>
      </c>
    </row>
    <row r="6" spans="1:13" ht="30" customHeight="1" thickTop="1">
      <c r="A6" s="8">
        <v>1</v>
      </c>
      <c r="B6" s="14" t="s">
        <v>568</v>
      </c>
      <c r="C6" s="221">
        <v>945</v>
      </c>
      <c r="D6" s="222">
        <v>68</v>
      </c>
      <c r="E6" s="221">
        <v>206</v>
      </c>
      <c r="F6" s="247">
        <f>E6/C6*100</f>
        <v>21.798941798941797</v>
      </c>
      <c r="G6" s="271">
        <f aca="true" t="shared" si="0" ref="G6:G11">D6/E6*100</f>
        <v>33.00970873786408</v>
      </c>
      <c r="H6" s="161">
        <v>8956</v>
      </c>
      <c r="I6" s="247">
        <f aca="true" t="shared" si="1" ref="I6:I13">H6/C6</f>
        <v>9.477248677248678</v>
      </c>
      <c r="J6" s="278">
        <v>1</v>
      </c>
      <c r="K6" s="278">
        <v>0</v>
      </c>
      <c r="L6" s="273">
        <f aca="true" t="shared" si="2" ref="L6:L13">J6/C6*100</f>
        <v>0.10582010582010583</v>
      </c>
      <c r="M6" s="274">
        <f aca="true" t="shared" si="3" ref="M6:M13">K6/C6*100</f>
        <v>0</v>
      </c>
    </row>
    <row r="7" spans="1:13" ht="30" customHeight="1">
      <c r="A7" s="9">
        <v>2</v>
      </c>
      <c r="B7" s="67" t="s">
        <v>569</v>
      </c>
      <c r="C7" s="221">
        <v>26</v>
      </c>
      <c r="D7" s="222">
        <v>2</v>
      </c>
      <c r="E7" s="221">
        <v>3</v>
      </c>
      <c r="F7" s="85">
        <f aca="true" t="shared" si="4" ref="F7:F13">E7/C7*100</f>
        <v>11.538461538461538</v>
      </c>
      <c r="G7" s="271">
        <f t="shared" si="0"/>
        <v>66.66666666666666</v>
      </c>
      <c r="H7" s="161">
        <v>128</v>
      </c>
      <c r="I7" s="85">
        <f t="shared" si="1"/>
        <v>4.923076923076923</v>
      </c>
      <c r="J7" s="222">
        <v>0</v>
      </c>
      <c r="K7" s="222">
        <v>0</v>
      </c>
      <c r="L7" s="273">
        <f t="shared" si="2"/>
        <v>0</v>
      </c>
      <c r="M7" s="274">
        <f t="shared" si="3"/>
        <v>0</v>
      </c>
    </row>
    <row r="8" spans="1:13" ht="30" customHeight="1">
      <c r="A8" s="9">
        <v>3</v>
      </c>
      <c r="B8" s="68" t="s">
        <v>540</v>
      </c>
      <c r="C8" s="221">
        <v>104</v>
      </c>
      <c r="D8" s="222">
        <v>1</v>
      </c>
      <c r="E8" s="221">
        <v>7</v>
      </c>
      <c r="F8" s="85">
        <f t="shared" si="4"/>
        <v>6.730769230769231</v>
      </c>
      <c r="G8" s="271">
        <f t="shared" si="0"/>
        <v>14.285714285714285</v>
      </c>
      <c r="H8" s="161">
        <v>1246</v>
      </c>
      <c r="I8" s="85">
        <f t="shared" si="1"/>
        <v>11.98076923076923</v>
      </c>
      <c r="J8" s="222">
        <v>0</v>
      </c>
      <c r="K8" s="222">
        <v>2</v>
      </c>
      <c r="L8" s="273">
        <f t="shared" si="2"/>
        <v>0</v>
      </c>
      <c r="M8" s="274">
        <f t="shared" si="3"/>
        <v>1.9230769230769231</v>
      </c>
    </row>
    <row r="9" spans="1:13" ht="30" customHeight="1">
      <c r="A9" s="9">
        <v>4</v>
      </c>
      <c r="B9" s="68" t="s">
        <v>541</v>
      </c>
      <c r="C9" s="221">
        <v>638</v>
      </c>
      <c r="D9" s="221">
        <v>35</v>
      </c>
      <c r="E9" s="221">
        <v>115</v>
      </c>
      <c r="F9" s="85">
        <f t="shared" si="4"/>
        <v>18.025078369905955</v>
      </c>
      <c r="G9" s="271">
        <f t="shared" si="0"/>
        <v>30.434782608695656</v>
      </c>
      <c r="H9" s="161">
        <v>4779</v>
      </c>
      <c r="I9" s="85">
        <f t="shared" si="1"/>
        <v>7.490595611285267</v>
      </c>
      <c r="J9" s="222">
        <v>0</v>
      </c>
      <c r="K9" s="222">
        <v>0</v>
      </c>
      <c r="L9" s="273">
        <f t="shared" si="2"/>
        <v>0</v>
      </c>
      <c r="M9" s="274">
        <f t="shared" si="3"/>
        <v>0</v>
      </c>
    </row>
    <row r="10" spans="1:13" ht="30" customHeight="1">
      <c r="A10" s="9">
        <v>5</v>
      </c>
      <c r="B10" s="67" t="s">
        <v>542</v>
      </c>
      <c r="C10" s="221">
        <v>6</v>
      </c>
      <c r="D10" s="228">
        <v>1</v>
      </c>
      <c r="E10" s="229">
        <v>4</v>
      </c>
      <c r="F10" s="85">
        <f t="shared" si="4"/>
        <v>66.66666666666666</v>
      </c>
      <c r="G10" s="271">
        <f t="shared" si="0"/>
        <v>25</v>
      </c>
      <c r="H10" s="171">
        <v>80</v>
      </c>
      <c r="I10" s="85">
        <f t="shared" si="1"/>
        <v>13.333333333333334</v>
      </c>
      <c r="J10" s="222">
        <v>0</v>
      </c>
      <c r="K10" s="222">
        <v>0</v>
      </c>
      <c r="L10" s="273">
        <f t="shared" si="2"/>
        <v>0</v>
      </c>
      <c r="M10" s="274">
        <f t="shared" si="3"/>
        <v>0</v>
      </c>
    </row>
    <row r="11" spans="1:13" ht="30" customHeight="1">
      <c r="A11" s="9">
        <v>6</v>
      </c>
      <c r="B11" s="67" t="s">
        <v>566</v>
      </c>
      <c r="C11" s="221">
        <v>12</v>
      </c>
      <c r="D11" s="222">
        <v>2</v>
      </c>
      <c r="E11" s="221">
        <v>2</v>
      </c>
      <c r="F11" s="85">
        <f t="shared" si="4"/>
        <v>16.666666666666664</v>
      </c>
      <c r="G11" s="271">
        <f t="shared" si="0"/>
        <v>100</v>
      </c>
      <c r="H11" s="161">
        <v>46</v>
      </c>
      <c r="I11" s="85">
        <f t="shared" si="1"/>
        <v>3.8333333333333335</v>
      </c>
      <c r="J11" s="222">
        <v>0</v>
      </c>
      <c r="K11" s="222">
        <v>1</v>
      </c>
      <c r="L11" s="273">
        <f t="shared" si="2"/>
        <v>0</v>
      </c>
      <c r="M11" s="274">
        <f t="shared" si="3"/>
        <v>8.333333333333332</v>
      </c>
    </row>
    <row r="12" spans="1:13" ht="33.75" customHeight="1">
      <c r="A12" s="9">
        <v>7</v>
      </c>
      <c r="B12" s="67" t="s">
        <v>576</v>
      </c>
      <c r="C12" s="221">
        <v>5702</v>
      </c>
      <c r="D12" s="222">
        <v>219</v>
      </c>
      <c r="E12" s="221">
        <v>1051</v>
      </c>
      <c r="F12" s="85">
        <f t="shared" si="4"/>
        <v>18.43212907751666</v>
      </c>
      <c r="G12" s="271">
        <f>D12/E12*100</f>
        <v>20.837297811607993</v>
      </c>
      <c r="H12" s="161">
        <v>69110</v>
      </c>
      <c r="I12" s="85">
        <f t="shared" si="1"/>
        <v>12.120308663626798</v>
      </c>
      <c r="J12" s="279">
        <v>16</v>
      </c>
      <c r="K12" s="279">
        <v>2</v>
      </c>
      <c r="L12" s="273">
        <f t="shared" si="2"/>
        <v>0.28060329708874077</v>
      </c>
      <c r="M12" s="274">
        <f t="shared" si="3"/>
        <v>0.035075412136092596</v>
      </c>
    </row>
    <row r="13" spans="1:13" ht="33.75" customHeight="1" thickBot="1">
      <c r="A13" s="39">
        <v>8</v>
      </c>
      <c r="B13" s="632" t="s">
        <v>617</v>
      </c>
      <c r="C13" s="223">
        <v>16</v>
      </c>
      <c r="D13" s="230">
        <v>5</v>
      </c>
      <c r="E13" s="223">
        <v>11</v>
      </c>
      <c r="F13" s="249">
        <f t="shared" si="4"/>
        <v>68.75</v>
      </c>
      <c r="G13" s="275">
        <f>D13/E13*100</f>
        <v>45.45454545454545</v>
      </c>
      <c r="H13" s="163">
        <v>120</v>
      </c>
      <c r="I13" s="249">
        <f t="shared" si="1"/>
        <v>7.5</v>
      </c>
      <c r="J13" s="629">
        <v>0</v>
      </c>
      <c r="K13" s="629">
        <v>0</v>
      </c>
      <c r="L13" s="630">
        <f t="shared" si="2"/>
        <v>0</v>
      </c>
      <c r="M13" s="631">
        <f t="shared" si="3"/>
        <v>0</v>
      </c>
    </row>
    <row r="14" spans="1:13" ht="39" customHeight="1" thickBot="1" thickTop="1">
      <c r="A14" s="748" t="s">
        <v>539</v>
      </c>
      <c r="B14" s="749"/>
      <c r="C14" s="81">
        <f>SUM(C6:C13)</f>
        <v>7449</v>
      </c>
      <c r="D14" s="81">
        <f>SUM(D6:D13)</f>
        <v>333</v>
      </c>
      <c r="E14" s="81">
        <f>SUM(E6:E13)</f>
        <v>1399</v>
      </c>
      <c r="F14" s="76">
        <f>E14/C14*100</f>
        <v>18.7810444354947</v>
      </c>
      <c r="G14" s="76">
        <f>D14/E14*100</f>
        <v>23.802716225875624</v>
      </c>
      <c r="H14" s="81">
        <f>SUM(H6:H13)</f>
        <v>84465</v>
      </c>
      <c r="I14" s="76">
        <f>H14/C14</f>
        <v>11.339105920257753</v>
      </c>
      <c r="J14" s="81">
        <f>SUM(J6:J13)</f>
        <v>17</v>
      </c>
      <c r="K14" s="81">
        <f>SUM(K6:K13)</f>
        <v>5</v>
      </c>
      <c r="L14" s="88">
        <f>J14/C14*100</f>
        <v>0.2282185528258827</v>
      </c>
      <c r="M14" s="89">
        <f>K14/C14*100</f>
        <v>0.06712310377231842</v>
      </c>
    </row>
    <row r="15" ht="6.75" customHeight="1"/>
    <row r="16" spans="1:6" ht="9.75" customHeight="1">
      <c r="A16" s="134"/>
      <c r="B16" s="49"/>
      <c r="C16" s="49"/>
      <c r="D16" s="49"/>
      <c r="E16" s="49"/>
      <c r="F16" s="49"/>
    </row>
    <row r="17" spans="1:13" ht="13.5">
      <c r="A17" s="650" t="s">
        <v>338</v>
      </c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</row>
    <row r="20" spans="3:5" ht="13.5">
      <c r="C20" s="133"/>
      <c r="D20" s="133"/>
      <c r="E20" s="133"/>
    </row>
  </sheetData>
  <sheetProtection/>
  <mergeCells count="16">
    <mergeCell ref="H3:H4"/>
    <mergeCell ref="I3:I4"/>
    <mergeCell ref="D3:D4"/>
    <mergeCell ref="E3:E4"/>
    <mergeCell ref="F3:F4"/>
    <mergeCell ref="G3:G4"/>
    <mergeCell ref="A17:M17"/>
    <mergeCell ref="L3:L4"/>
    <mergeCell ref="M3:M4"/>
    <mergeCell ref="A1:M1"/>
    <mergeCell ref="A14:B14"/>
    <mergeCell ref="J3:J4"/>
    <mergeCell ref="K3:K4"/>
    <mergeCell ref="A3:A4"/>
    <mergeCell ref="B3:B4"/>
    <mergeCell ref="C3:C4"/>
  </mergeCells>
  <printOptions horizontalCentered="1"/>
  <pageMargins left="0.35433070866141736" right="0.2755905511811024" top="0.5905511811023623" bottom="0.6692913385826772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140625" style="23" customWidth="1"/>
    <col min="2" max="2" width="21.57421875" style="23" customWidth="1"/>
    <col min="3" max="6" width="12.7109375" style="23" customWidth="1"/>
    <col min="7" max="7" width="16.7109375" style="23" customWidth="1"/>
    <col min="8" max="8" width="18.57421875" style="23" customWidth="1"/>
    <col min="9" max="9" width="20.8515625" style="23" customWidth="1"/>
    <col min="10" max="16384" width="9.140625" style="23" customWidth="1"/>
  </cols>
  <sheetData>
    <row r="1" spans="1:11" s="146" customFormat="1" ht="35.25" customHeight="1">
      <c r="A1" s="670" t="s">
        <v>600</v>
      </c>
      <c r="B1" s="670"/>
      <c r="C1" s="670"/>
      <c r="D1" s="670"/>
      <c r="E1" s="670"/>
      <c r="F1" s="670"/>
      <c r="G1" s="670"/>
      <c r="H1" s="670"/>
      <c r="I1" s="670"/>
      <c r="J1" s="135"/>
      <c r="K1" s="135"/>
    </row>
    <row r="2" spans="2:9" s="153" customFormat="1" ht="12" customHeight="1" thickBot="1">
      <c r="B2" s="127"/>
      <c r="C2" s="127"/>
      <c r="D2" s="154"/>
      <c r="E2" s="154"/>
      <c r="F2" s="154"/>
      <c r="G2" s="154"/>
      <c r="I2" s="155" t="s">
        <v>301</v>
      </c>
    </row>
    <row r="3" spans="1:9" s="146" customFormat="1" ht="11.25" customHeight="1">
      <c r="A3" s="693" t="s">
        <v>57</v>
      </c>
      <c r="B3" s="666" t="s">
        <v>51</v>
      </c>
      <c r="C3" s="668" t="s">
        <v>526</v>
      </c>
      <c r="D3" s="668" t="s">
        <v>15</v>
      </c>
      <c r="E3" s="668" t="s">
        <v>207</v>
      </c>
      <c r="F3" s="668" t="s">
        <v>208</v>
      </c>
      <c r="G3" s="668" t="s">
        <v>18</v>
      </c>
      <c r="H3" s="668" t="s">
        <v>209</v>
      </c>
      <c r="I3" s="662" t="s">
        <v>210</v>
      </c>
    </row>
    <row r="4" spans="1:9" s="146" customFormat="1" ht="56.25" customHeight="1" thickBot="1">
      <c r="A4" s="694"/>
      <c r="B4" s="667"/>
      <c r="C4" s="754"/>
      <c r="D4" s="669"/>
      <c r="E4" s="645"/>
      <c r="F4" s="645"/>
      <c r="G4" s="645"/>
      <c r="H4" s="645"/>
      <c r="I4" s="663"/>
    </row>
    <row r="5" spans="1:9" s="144" customFormat="1" ht="10.5" customHeight="1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139">
        <v>8</v>
      </c>
    </row>
    <row r="6" spans="1:9" s="146" customFormat="1" ht="34.5" customHeight="1" thickTop="1">
      <c r="A6" s="8">
        <v>1</v>
      </c>
      <c r="B6" s="64" t="s">
        <v>568</v>
      </c>
      <c r="C6" s="230">
        <v>6851</v>
      </c>
      <c r="D6" s="223">
        <v>2230</v>
      </c>
      <c r="E6" s="222">
        <v>864</v>
      </c>
      <c r="F6" s="221">
        <v>187</v>
      </c>
      <c r="G6" s="85">
        <f aca="true" t="shared" si="0" ref="G6:G11">D6/C6*100</f>
        <v>32.54999270179536</v>
      </c>
      <c r="H6" s="85">
        <f aca="true" t="shared" si="1" ref="H6:H11">E6/C6*100</f>
        <v>12.611297620785287</v>
      </c>
      <c r="I6" s="280">
        <f aca="true" t="shared" si="2" ref="I6:I11">F6/C6*100</f>
        <v>2.729528535980149</v>
      </c>
    </row>
    <row r="7" spans="1:9" s="146" customFormat="1" ht="34.5" customHeight="1">
      <c r="A7" s="9">
        <v>2</v>
      </c>
      <c r="B7" s="65" t="s">
        <v>569</v>
      </c>
      <c r="C7" s="222">
        <v>2111</v>
      </c>
      <c r="D7" s="222">
        <v>596</v>
      </c>
      <c r="E7" s="222">
        <v>1286</v>
      </c>
      <c r="F7" s="221">
        <v>0</v>
      </c>
      <c r="G7" s="85">
        <f t="shared" si="0"/>
        <v>28.23306489815253</v>
      </c>
      <c r="H7" s="85">
        <f t="shared" si="1"/>
        <v>60.91899573661772</v>
      </c>
      <c r="I7" s="281">
        <f t="shared" si="2"/>
        <v>0</v>
      </c>
    </row>
    <row r="8" spans="1:9" s="146" customFormat="1" ht="34.5" customHeight="1">
      <c r="A8" s="9">
        <v>3</v>
      </c>
      <c r="B8" s="66" t="s">
        <v>540</v>
      </c>
      <c r="C8" s="221">
        <v>2377</v>
      </c>
      <c r="D8" s="222">
        <v>400</v>
      </c>
      <c r="E8" s="222">
        <v>139</v>
      </c>
      <c r="F8" s="221">
        <v>109</v>
      </c>
      <c r="G8" s="85">
        <f t="shared" si="0"/>
        <v>16.827934371055953</v>
      </c>
      <c r="H8" s="85">
        <f t="shared" si="1"/>
        <v>5.847707193941944</v>
      </c>
      <c r="I8" s="281">
        <f t="shared" si="2"/>
        <v>4.585612116112747</v>
      </c>
    </row>
    <row r="9" spans="1:9" ht="34.5" customHeight="1">
      <c r="A9" s="9">
        <v>4</v>
      </c>
      <c r="B9" s="66" t="s">
        <v>541</v>
      </c>
      <c r="C9" s="221">
        <v>1563</v>
      </c>
      <c r="D9" s="221">
        <v>214</v>
      </c>
      <c r="E9" s="221">
        <v>10</v>
      </c>
      <c r="F9" s="221">
        <v>0</v>
      </c>
      <c r="G9" s="85">
        <f t="shared" si="0"/>
        <v>13.691618682021753</v>
      </c>
      <c r="H9" s="85">
        <f t="shared" si="1"/>
        <v>0.6397952655150352</v>
      </c>
      <c r="I9" s="281">
        <f t="shared" si="2"/>
        <v>0</v>
      </c>
    </row>
    <row r="10" spans="1:9" ht="34.5" customHeight="1" thickBot="1">
      <c r="A10" s="9">
        <v>5</v>
      </c>
      <c r="B10" s="66" t="s">
        <v>543</v>
      </c>
      <c r="C10" s="221">
        <v>6840</v>
      </c>
      <c r="D10" s="222">
        <v>2184</v>
      </c>
      <c r="E10" s="222">
        <v>3474</v>
      </c>
      <c r="F10" s="221">
        <v>196</v>
      </c>
      <c r="G10" s="253">
        <f t="shared" si="0"/>
        <v>31.929824561403507</v>
      </c>
      <c r="H10" s="253">
        <f t="shared" si="1"/>
        <v>50.78947368421053</v>
      </c>
      <c r="I10" s="246">
        <f t="shared" si="2"/>
        <v>2.865497076023392</v>
      </c>
    </row>
    <row r="11" spans="1:9" ht="39.75" customHeight="1" thickBot="1" thickTop="1">
      <c r="A11" s="657" t="s">
        <v>539</v>
      </c>
      <c r="B11" s="658"/>
      <c r="C11" s="57">
        <f>SUM(C6:C10)</f>
        <v>19742</v>
      </c>
      <c r="D11" s="78">
        <f>SUM(D6:D10)</f>
        <v>5624</v>
      </c>
      <c r="E11" s="78">
        <f>SUM(E6:E10)</f>
        <v>5773</v>
      </c>
      <c r="F11" s="78">
        <f>SUM(F6:F10)</f>
        <v>492</v>
      </c>
      <c r="G11" s="76">
        <f t="shared" si="0"/>
        <v>28.487488602978424</v>
      </c>
      <c r="H11" s="76">
        <f t="shared" si="1"/>
        <v>29.242224698612095</v>
      </c>
      <c r="I11" s="77">
        <f t="shared" si="2"/>
        <v>2.4921487184682403</v>
      </c>
    </row>
    <row r="14" spans="1:13" ht="13.5">
      <c r="A14" s="650" t="s">
        <v>339</v>
      </c>
      <c r="B14" s="650"/>
      <c r="C14" s="650"/>
      <c r="D14" s="650"/>
      <c r="E14" s="650"/>
      <c r="F14" s="650"/>
      <c r="G14" s="650"/>
      <c r="H14" s="650"/>
      <c r="I14" s="650"/>
      <c r="J14" s="121"/>
      <c r="K14" s="121"/>
      <c r="L14" s="121"/>
      <c r="M14" s="121"/>
    </row>
  </sheetData>
  <sheetProtection/>
  <mergeCells count="12">
    <mergeCell ref="G3:G4"/>
    <mergeCell ref="H3:H4"/>
    <mergeCell ref="A11:B11"/>
    <mergeCell ref="I3:I4"/>
    <mergeCell ref="A14:I14"/>
    <mergeCell ref="A1:I1"/>
    <mergeCell ref="C3:C4"/>
    <mergeCell ref="A3:A4"/>
    <mergeCell ref="B3:B4"/>
    <mergeCell ref="D3:D4"/>
    <mergeCell ref="E3:E4"/>
    <mergeCell ref="F3:F4"/>
  </mergeCells>
  <printOptions horizontalCentered="1"/>
  <pageMargins left="0.5905511811023623" right="0.31496062992125984" top="0.787401574803149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4.00390625" style="23" customWidth="1"/>
    <col min="2" max="2" width="21.140625" style="23" customWidth="1"/>
    <col min="3" max="4" width="9.140625" style="23" customWidth="1"/>
    <col min="5" max="5" width="10.57421875" style="23" customWidth="1"/>
    <col min="6" max="6" width="11.28125" style="23" customWidth="1"/>
    <col min="7" max="7" width="10.00390625" style="23" customWidth="1"/>
    <col min="8" max="8" width="13.8515625" style="23" customWidth="1"/>
    <col min="9" max="9" width="12.140625" style="23" customWidth="1"/>
    <col min="10" max="10" width="13.28125" style="23" customWidth="1"/>
    <col min="11" max="11" width="11.140625" style="23" customWidth="1"/>
    <col min="12" max="16384" width="9.140625" style="23" customWidth="1"/>
  </cols>
  <sheetData>
    <row r="1" spans="1:11" ht="40.5" customHeight="1">
      <c r="A1" s="670" t="s">
        <v>601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ht="15" customHeight="1" thickBot="1">
      <c r="A2" s="146"/>
      <c r="B2" s="147"/>
      <c r="C2" s="147"/>
      <c r="D2" s="148"/>
      <c r="E2" s="148"/>
      <c r="F2" s="148"/>
      <c r="G2" s="148"/>
      <c r="H2" s="148"/>
      <c r="I2" s="149"/>
      <c r="J2" s="149"/>
      <c r="K2" s="150" t="s">
        <v>302</v>
      </c>
    </row>
    <row r="3" spans="1:12" ht="13.5" customHeight="1">
      <c r="A3" s="693" t="s">
        <v>57</v>
      </c>
      <c r="B3" s="668" t="s">
        <v>51</v>
      </c>
      <c r="C3" s="668" t="s">
        <v>212</v>
      </c>
      <c r="D3" s="668" t="s">
        <v>211</v>
      </c>
      <c r="E3" s="668" t="s">
        <v>213</v>
      </c>
      <c r="F3" s="668" t="s">
        <v>214</v>
      </c>
      <c r="G3" s="668" t="s">
        <v>215</v>
      </c>
      <c r="H3" s="668" t="s">
        <v>216</v>
      </c>
      <c r="I3" s="678" t="s">
        <v>217</v>
      </c>
      <c r="J3" s="678" t="s">
        <v>218</v>
      </c>
      <c r="K3" s="662" t="s">
        <v>219</v>
      </c>
      <c r="L3" s="144"/>
    </row>
    <row r="4" spans="1:12" ht="85.5" customHeight="1" thickBot="1">
      <c r="A4" s="694"/>
      <c r="B4" s="755"/>
      <c r="C4" s="755"/>
      <c r="D4" s="755"/>
      <c r="E4" s="755"/>
      <c r="F4" s="755"/>
      <c r="G4" s="755"/>
      <c r="H4" s="755"/>
      <c r="I4" s="679"/>
      <c r="J4" s="679"/>
      <c r="K4" s="663"/>
      <c r="L4" s="144"/>
    </row>
    <row r="5" spans="1:11" s="144" customFormat="1" ht="12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138">
        <v>8</v>
      </c>
      <c r="J5" s="138">
        <v>9</v>
      </c>
      <c r="K5" s="139">
        <v>10</v>
      </c>
    </row>
    <row r="6" spans="1:11" ht="30" customHeight="1" thickTop="1">
      <c r="A6" s="8">
        <v>1</v>
      </c>
      <c r="B6" s="64" t="s">
        <v>568</v>
      </c>
      <c r="C6" s="230">
        <v>6851</v>
      </c>
      <c r="D6" s="223">
        <v>4621</v>
      </c>
      <c r="E6" s="222">
        <v>1617</v>
      </c>
      <c r="F6" s="221">
        <v>19583</v>
      </c>
      <c r="G6" s="161">
        <v>7111</v>
      </c>
      <c r="H6" s="161">
        <v>11</v>
      </c>
      <c r="I6" s="282">
        <f aca="true" t="shared" si="0" ref="I6:I11">E6/C6*100</f>
        <v>23.602393811122464</v>
      </c>
      <c r="J6" s="240">
        <f aca="true" t="shared" si="1" ref="J6:J11">H6/G6*100</f>
        <v>0.1546899170299536</v>
      </c>
      <c r="K6" s="241">
        <f aca="true" t="shared" si="2" ref="K6:K11">F6/D6</f>
        <v>4.237827310106038</v>
      </c>
    </row>
    <row r="7" spans="1:11" ht="30" customHeight="1">
      <c r="A7" s="9">
        <v>2</v>
      </c>
      <c r="B7" s="65" t="s">
        <v>569</v>
      </c>
      <c r="C7" s="222">
        <v>2111</v>
      </c>
      <c r="D7" s="222">
        <v>1515</v>
      </c>
      <c r="E7" s="222">
        <v>315</v>
      </c>
      <c r="F7" s="221">
        <v>5151</v>
      </c>
      <c r="G7" s="161">
        <v>2129</v>
      </c>
      <c r="H7" s="161">
        <v>113</v>
      </c>
      <c r="I7" s="283">
        <f t="shared" si="0"/>
        <v>14.921837991473236</v>
      </c>
      <c r="J7" s="240">
        <f t="shared" si="1"/>
        <v>5.307656176608737</v>
      </c>
      <c r="K7" s="241">
        <f t="shared" si="2"/>
        <v>3.4</v>
      </c>
    </row>
    <row r="8" spans="1:11" ht="30" customHeight="1">
      <c r="A8" s="9">
        <v>3</v>
      </c>
      <c r="B8" s="66" t="s">
        <v>540</v>
      </c>
      <c r="C8" s="221">
        <v>2377</v>
      </c>
      <c r="D8" s="222">
        <v>1998</v>
      </c>
      <c r="E8" s="222">
        <v>217</v>
      </c>
      <c r="F8" s="221">
        <v>5985</v>
      </c>
      <c r="G8" s="161">
        <v>2396</v>
      </c>
      <c r="H8" s="161">
        <v>135</v>
      </c>
      <c r="I8" s="283">
        <f t="shared" si="0"/>
        <v>9.129154396297855</v>
      </c>
      <c r="J8" s="240">
        <f t="shared" si="1"/>
        <v>5.634390651085141</v>
      </c>
      <c r="K8" s="241">
        <f t="shared" si="2"/>
        <v>2.9954954954954953</v>
      </c>
    </row>
    <row r="9" spans="1:11" ht="30" customHeight="1">
      <c r="A9" s="9">
        <v>4</v>
      </c>
      <c r="B9" s="66" t="s">
        <v>541</v>
      </c>
      <c r="C9" s="221">
        <v>1563</v>
      </c>
      <c r="D9" s="221">
        <v>1339</v>
      </c>
      <c r="E9" s="221">
        <v>195</v>
      </c>
      <c r="F9" s="221">
        <v>2162</v>
      </c>
      <c r="G9" s="161">
        <v>1577</v>
      </c>
      <c r="H9" s="161">
        <v>79</v>
      </c>
      <c r="I9" s="283">
        <f t="shared" si="0"/>
        <v>12.476007677543185</v>
      </c>
      <c r="J9" s="240">
        <f t="shared" si="1"/>
        <v>5.009511731135067</v>
      </c>
      <c r="K9" s="241">
        <f t="shared" si="2"/>
        <v>1.614637789395071</v>
      </c>
    </row>
    <row r="10" spans="1:11" ht="30" customHeight="1" thickBot="1">
      <c r="A10" s="9">
        <v>5</v>
      </c>
      <c r="B10" s="66" t="s">
        <v>543</v>
      </c>
      <c r="C10" s="221">
        <v>6840</v>
      </c>
      <c r="D10" s="222">
        <v>4477</v>
      </c>
      <c r="E10" s="222">
        <v>664</v>
      </c>
      <c r="F10" s="221">
        <v>11573</v>
      </c>
      <c r="G10" s="172">
        <v>7022</v>
      </c>
      <c r="H10" s="172">
        <v>110</v>
      </c>
      <c r="I10" s="284">
        <f t="shared" si="0"/>
        <v>9.707602339181287</v>
      </c>
      <c r="J10" s="245">
        <f t="shared" si="1"/>
        <v>1.5665052691540873</v>
      </c>
      <c r="K10" s="285">
        <f t="shared" si="2"/>
        <v>2.5849899486263124</v>
      </c>
    </row>
    <row r="11" spans="1:11" ht="39.75" customHeight="1" thickBot="1" thickTop="1">
      <c r="A11" s="674" t="s">
        <v>539</v>
      </c>
      <c r="B11" s="675"/>
      <c r="C11" s="57">
        <f aca="true" t="shared" si="3" ref="C11:H11">SUM(C6:C10)</f>
        <v>19742</v>
      </c>
      <c r="D11" s="78">
        <f t="shared" si="3"/>
        <v>13950</v>
      </c>
      <c r="E11" s="78">
        <f t="shared" si="3"/>
        <v>3008</v>
      </c>
      <c r="F11" s="78">
        <f t="shared" si="3"/>
        <v>44454</v>
      </c>
      <c r="G11" s="81">
        <f t="shared" si="3"/>
        <v>20235</v>
      </c>
      <c r="H11" s="81">
        <f t="shared" si="3"/>
        <v>448</v>
      </c>
      <c r="I11" s="76">
        <f t="shared" si="0"/>
        <v>15.236551514537533</v>
      </c>
      <c r="J11" s="76">
        <f t="shared" si="1"/>
        <v>2.2139856683963433</v>
      </c>
      <c r="K11" s="77">
        <f t="shared" si="2"/>
        <v>3.1866666666666665</v>
      </c>
    </row>
    <row r="12" spans="7:8" ht="13.5">
      <c r="G12" s="151"/>
      <c r="H12" s="152"/>
    </row>
    <row r="13" spans="1:11" ht="13.5">
      <c r="A13" s="740" t="s">
        <v>340</v>
      </c>
      <c r="B13" s="740"/>
      <c r="C13" s="740"/>
      <c r="D13" s="740"/>
      <c r="E13" s="740"/>
      <c r="F13" s="740"/>
      <c r="G13" s="740"/>
      <c r="H13" s="740"/>
      <c r="I13" s="740"/>
      <c r="J13" s="740"/>
      <c r="K13" s="740"/>
    </row>
  </sheetData>
  <sheetProtection/>
  <mergeCells count="14">
    <mergeCell ref="A11:B11"/>
    <mergeCell ref="J3:J4"/>
    <mergeCell ref="A13:K13"/>
    <mergeCell ref="A1:K1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140625" style="23" customWidth="1"/>
    <col min="2" max="5" width="25.7109375" style="23" customWidth="1"/>
    <col min="6" max="16384" width="9.140625" style="23" customWidth="1"/>
  </cols>
  <sheetData>
    <row r="1" spans="1:11" ht="35.25" customHeight="1">
      <c r="A1" s="670" t="s">
        <v>602</v>
      </c>
      <c r="B1" s="670"/>
      <c r="C1" s="670"/>
      <c r="D1" s="670"/>
      <c r="E1" s="670"/>
      <c r="F1" s="135"/>
      <c r="G1" s="135"/>
      <c r="H1" s="142"/>
      <c r="I1" s="142"/>
      <c r="J1" s="142"/>
      <c r="K1" s="142"/>
    </row>
    <row r="2" spans="1:5" ht="22.5" customHeight="1" thickBot="1">
      <c r="A2" s="143"/>
      <c r="B2" s="143"/>
      <c r="C2" s="143"/>
      <c r="D2" s="46"/>
      <c r="E2" s="125" t="s">
        <v>81</v>
      </c>
    </row>
    <row r="3" spans="1:5" ht="13.5">
      <c r="A3" s="693" t="s">
        <v>57</v>
      </c>
      <c r="B3" s="666" t="s">
        <v>51</v>
      </c>
      <c r="C3" s="668" t="s">
        <v>16</v>
      </c>
      <c r="D3" s="678" t="s">
        <v>17</v>
      </c>
      <c r="E3" s="662" t="s">
        <v>518</v>
      </c>
    </row>
    <row r="4" spans="1:5" ht="41.25" customHeight="1" thickBot="1">
      <c r="A4" s="694"/>
      <c r="B4" s="667"/>
      <c r="C4" s="757"/>
      <c r="D4" s="754"/>
      <c r="E4" s="756"/>
    </row>
    <row r="5" spans="1:5" s="144" customFormat="1" ht="12" thickBot="1" thickTop="1">
      <c r="A5" s="28">
        <v>0</v>
      </c>
      <c r="B5" s="69">
        <v>1</v>
      </c>
      <c r="C5" s="29">
        <v>2</v>
      </c>
      <c r="D5" s="136">
        <v>3</v>
      </c>
      <c r="E5" s="137">
        <v>4</v>
      </c>
    </row>
    <row r="6" spans="1:5" ht="34.5" customHeight="1" thickTop="1">
      <c r="A6" s="8">
        <v>1</v>
      </c>
      <c r="B6" s="64" t="s">
        <v>568</v>
      </c>
      <c r="C6" s="230">
        <v>0</v>
      </c>
      <c r="D6" s="286">
        <v>18</v>
      </c>
      <c r="E6" s="287" t="s">
        <v>441</v>
      </c>
    </row>
    <row r="7" spans="1:5" ht="34.5" customHeight="1">
      <c r="A7" s="9">
        <v>2</v>
      </c>
      <c r="B7" s="65" t="s">
        <v>248</v>
      </c>
      <c r="C7" s="222">
        <v>0</v>
      </c>
      <c r="D7" s="288">
        <v>18</v>
      </c>
      <c r="E7" s="287" t="s">
        <v>443</v>
      </c>
    </row>
    <row r="8" spans="1:5" ht="34.5" customHeight="1">
      <c r="A8" s="9">
        <v>3</v>
      </c>
      <c r="B8" s="66" t="s">
        <v>540</v>
      </c>
      <c r="C8" s="222">
        <v>0</v>
      </c>
      <c r="D8" s="288">
        <v>1</v>
      </c>
      <c r="E8" s="287" t="s">
        <v>443</v>
      </c>
    </row>
    <row r="9" spans="1:5" ht="34.5" customHeight="1">
      <c r="A9" s="9">
        <v>4</v>
      </c>
      <c r="B9" s="66" t="s">
        <v>541</v>
      </c>
      <c r="C9" s="222">
        <v>0</v>
      </c>
      <c r="D9" s="288">
        <v>0</v>
      </c>
      <c r="E9" s="287" t="s">
        <v>443</v>
      </c>
    </row>
    <row r="10" spans="1:5" ht="34.5" customHeight="1" thickBot="1">
      <c r="A10" s="72">
        <v>5</v>
      </c>
      <c r="B10" s="489" t="s">
        <v>249</v>
      </c>
      <c r="C10" s="289">
        <v>0</v>
      </c>
      <c r="D10" s="290">
        <v>0</v>
      </c>
      <c r="E10" s="287" t="s">
        <v>443</v>
      </c>
    </row>
    <row r="11" spans="1:6" ht="39.75" customHeight="1" thickBot="1" thickTop="1">
      <c r="A11" s="674" t="s">
        <v>539</v>
      </c>
      <c r="B11" s="675"/>
      <c r="C11" s="81">
        <f>C6+C7+C8+C9+C10</f>
        <v>0</v>
      </c>
      <c r="D11" s="81">
        <f>D6+D7+D8+D9+D10</f>
        <v>37</v>
      </c>
      <c r="E11" s="291"/>
      <c r="F11" s="145"/>
    </row>
    <row r="13" spans="1:5" ht="13.5">
      <c r="A13" s="740" t="s">
        <v>341</v>
      </c>
      <c r="B13" s="740"/>
      <c r="C13" s="740"/>
      <c r="D13" s="740"/>
      <c r="E13" s="740"/>
    </row>
  </sheetData>
  <sheetProtection/>
  <mergeCells count="8">
    <mergeCell ref="A1:E1"/>
    <mergeCell ref="A13:E13"/>
    <mergeCell ref="A11:B11"/>
    <mergeCell ref="D3:D4"/>
    <mergeCell ref="E3:E4"/>
    <mergeCell ref="A3:A4"/>
    <mergeCell ref="B3:B4"/>
    <mergeCell ref="C3:C4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T15"/>
  <sheetViews>
    <sheetView zoomScalePageLayoutView="0" workbookViewId="0" topLeftCell="A5">
      <selection activeCell="C8" sqref="C8"/>
    </sheetView>
  </sheetViews>
  <sheetFormatPr defaultColWidth="9.140625" defaultRowHeight="12.75"/>
  <cols>
    <col min="1" max="1" width="3.28125" style="6" customWidth="1"/>
    <col min="2" max="2" width="19.7109375" style="6" customWidth="1"/>
    <col min="3" max="3" width="12.8515625" style="6" customWidth="1"/>
    <col min="4" max="4" width="13.8515625" style="6" customWidth="1"/>
    <col min="5" max="5" width="17.57421875" style="6" customWidth="1"/>
    <col min="6" max="6" width="17.7109375" style="6" customWidth="1"/>
    <col min="7" max="7" width="14.140625" style="6" customWidth="1"/>
    <col min="8" max="8" width="17.57421875" style="6" customWidth="1"/>
    <col min="9" max="16384" width="9.140625" style="6" customWidth="1"/>
  </cols>
  <sheetData>
    <row r="1" spans="1:8" s="5" customFormat="1" ht="30.75" customHeight="1">
      <c r="A1" s="684" t="s">
        <v>603</v>
      </c>
      <c r="B1" s="708"/>
      <c r="C1" s="708"/>
      <c r="D1" s="708"/>
      <c r="E1" s="708"/>
      <c r="F1" s="708"/>
      <c r="G1" s="708"/>
      <c r="H1" s="708"/>
    </row>
    <row r="2" spans="1:8" ht="19.5" customHeight="1" thickBot="1">
      <c r="A2" s="26"/>
      <c r="B2" s="46"/>
      <c r="C2" s="46"/>
      <c r="D2" s="46"/>
      <c r="E2" s="46"/>
      <c r="F2" s="46"/>
      <c r="G2" s="46"/>
      <c r="H2" s="24" t="s">
        <v>181</v>
      </c>
    </row>
    <row r="3" spans="1:8" ht="35.25" customHeight="1">
      <c r="A3" s="693" t="s">
        <v>97</v>
      </c>
      <c r="B3" s="729" t="s">
        <v>51</v>
      </c>
      <c r="C3" s="668" t="s">
        <v>42</v>
      </c>
      <c r="D3" s="668" t="s">
        <v>204</v>
      </c>
      <c r="E3" s="668" t="s">
        <v>43</v>
      </c>
      <c r="F3" s="668" t="s">
        <v>44</v>
      </c>
      <c r="G3" s="668" t="s">
        <v>205</v>
      </c>
      <c r="H3" s="689" t="s">
        <v>45</v>
      </c>
    </row>
    <row r="4" spans="1:8" ht="37.5" customHeight="1" thickBot="1">
      <c r="A4" s="694"/>
      <c r="B4" s="730"/>
      <c r="C4" s="645"/>
      <c r="D4" s="645"/>
      <c r="E4" s="645"/>
      <c r="F4" s="645"/>
      <c r="G4" s="645"/>
      <c r="H4" s="647"/>
    </row>
    <row r="5" spans="1:8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31">
        <v>7</v>
      </c>
    </row>
    <row r="6" spans="1:8" ht="35.25" customHeight="1" thickTop="1">
      <c r="A6" s="8">
        <v>1</v>
      </c>
      <c r="B6" s="14" t="s">
        <v>568</v>
      </c>
      <c r="C6" s="221">
        <v>254863</v>
      </c>
      <c r="D6" s="222">
        <v>3693380</v>
      </c>
      <c r="E6" s="221">
        <v>387</v>
      </c>
      <c r="F6" s="221">
        <v>68</v>
      </c>
      <c r="G6" s="84">
        <f>D6/C6</f>
        <v>14.491628835884377</v>
      </c>
      <c r="H6" s="227">
        <f aca="true" t="shared" si="0" ref="H6:H13">F6/E6*100</f>
        <v>17.571059431524546</v>
      </c>
    </row>
    <row r="7" spans="1:8" ht="35.25" customHeight="1">
      <c r="A7" s="9">
        <v>2</v>
      </c>
      <c r="B7" s="68" t="s">
        <v>540</v>
      </c>
      <c r="C7" s="221">
        <v>49296</v>
      </c>
      <c r="D7" s="222">
        <v>640734</v>
      </c>
      <c r="E7" s="221">
        <v>64</v>
      </c>
      <c r="F7" s="221">
        <v>26</v>
      </c>
      <c r="G7" s="85">
        <f aca="true" t="shared" si="1" ref="G7:G13">D7/C7</f>
        <v>12.997687439143135</v>
      </c>
      <c r="H7" s="227">
        <f t="shared" si="0"/>
        <v>40.625</v>
      </c>
    </row>
    <row r="8" spans="1:8" ht="35.25" customHeight="1">
      <c r="A8" s="9">
        <v>3</v>
      </c>
      <c r="B8" s="68" t="s">
        <v>541</v>
      </c>
      <c r="C8" s="221">
        <v>66288</v>
      </c>
      <c r="D8" s="221">
        <v>0</v>
      </c>
      <c r="E8" s="221">
        <v>155</v>
      </c>
      <c r="F8" s="221">
        <v>73</v>
      </c>
      <c r="G8" s="85">
        <f t="shared" si="1"/>
        <v>0</v>
      </c>
      <c r="H8" s="227">
        <f t="shared" si="0"/>
        <v>47.096774193548384</v>
      </c>
    </row>
    <row r="9" spans="1:8" ht="35.25" customHeight="1">
      <c r="A9" s="9">
        <v>4</v>
      </c>
      <c r="B9" s="67" t="s">
        <v>542</v>
      </c>
      <c r="C9" s="221">
        <v>44456</v>
      </c>
      <c r="D9" s="228">
        <v>431988</v>
      </c>
      <c r="E9" s="229">
        <v>60</v>
      </c>
      <c r="F9" s="229">
        <v>45</v>
      </c>
      <c r="G9" s="85">
        <f t="shared" si="1"/>
        <v>9.717203527082958</v>
      </c>
      <c r="H9" s="227">
        <f t="shared" si="0"/>
        <v>75</v>
      </c>
    </row>
    <row r="10" spans="1:8" ht="35.25" customHeight="1">
      <c r="A10" s="9">
        <v>5</v>
      </c>
      <c r="B10" s="67" t="s">
        <v>96</v>
      </c>
      <c r="C10" s="221">
        <v>44862</v>
      </c>
      <c r="D10" s="222">
        <v>0</v>
      </c>
      <c r="E10" s="221">
        <v>211</v>
      </c>
      <c r="F10" s="221">
        <v>197</v>
      </c>
      <c r="G10" s="85">
        <f t="shared" si="1"/>
        <v>0</v>
      </c>
      <c r="H10" s="227">
        <f t="shared" si="0"/>
        <v>93.36492890995261</v>
      </c>
    </row>
    <row r="11" spans="1:8" ht="38.25" customHeight="1">
      <c r="A11" s="10">
        <v>6</v>
      </c>
      <c r="B11" s="65" t="s">
        <v>206</v>
      </c>
      <c r="C11" s="221">
        <v>118986</v>
      </c>
      <c r="D11" s="222">
        <v>1832384</v>
      </c>
      <c r="E11" s="221">
        <v>19</v>
      </c>
      <c r="F11" s="221">
        <v>19</v>
      </c>
      <c r="G11" s="85">
        <f t="shared" si="1"/>
        <v>15.399996638259964</v>
      </c>
      <c r="H11" s="227">
        <f t="shared" si="0"/>
        <v>100</v>
      </c>
    </row>
    <row r="12" spans="1:8" ht="44.25" customHeight="1" thickBot="1">
      <c r="A12" s="32">
        <v>7</v>
      </c>
      <c r="B12" s="14" t="s">
        <v>576</v>
      </c>
      <c r="C12" s="223">
        <v>13211</v>
      </c>
      <c r="D12" s="230">
        <v>108561</v>
      </c>
      <c r="E12" s="223">
        <v>7</v>
      </c>
      <c r="F12" s="223">
        <v>7</v>
      </c>
      <c r="G12" s="85">
        <f t="shared" si="1"/>
        <v>8.217470289909924</v>
      </c>
      <c r="H12" s="227">
        <f t="shared" si="0"/>
        <v>100</v>
      </c>
    </row>
    <row r="13" spans="1:20" s="12" customFormat="1" ht="39.75" customHeight="1" thickBot="1" thickTop="1">
      <c r="A13" s="721" t="s">
        <v>539</v>
      </c>
      <c r="B13" s="733"/>
      <c r="C13" s="78">
        <f>SUM(C6:C12)</f>
        <v>591962</v>
      </c>
      <c r="D13" s="78">
        <f>SUM(D6:D12)</f>
        <v>6707047</v>
      </c>
      <c r="E13" s="78">
        <f>SUM(E6:E12)</f>
        <v>903</v>
      </c>
      <c r="F13" s="78">
        <f>SUM(F6:F12)</f>
        <v>435</v>
      </c>
      <c r="G13" s="76">
        <f t="shared" si="1"/>
        <v>11.330198560042705</v>
      </c>
      <c r="H13" s="77">
        <f t="shared" si="0"/>
        <v>48.17275747508305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8" ht="16.5" customHeight="1">
      <c r="A14" s="758" t="s">
        <v>519</v>
      </c>
      <c r="B14" s="758"/>
      <c r="C14" s="758"/>
      <c r="D14" s="758"/>
      <c r="E14" s="758"/>
      <c r="F14" s="758"/>
      <c r="G14" s="758"/>
      <c r="H14" s="758"/>
    </row>
    <row r="15" spans="1:8" ht="12" customHeight="1">
      <c r="A15" s="650" t="s">
        <v>342</v>
      </c>
      <c r="B15" s="650"/>
      <c r="C15" s="650"/>
      <c r="D15" s="650"/>
      <c r="E15" s="650"/>
      <c r="F15" s="650"/>
      <c r="G15" s="650"/>
      <c r="H15" s="650"/>
    </row>
    <row r="16" ht="13.5" hidden="1"/>
  </sheetData>
  <sheetProtection/>
  <mergeCells count="12">
    <mergeCell ref="E3:E4"/>
    <mergeCell ref="F3:F4"/>
    <mergeCell ref="G3:G4"/>
    <mergeCell ref="H3:H4"/>
    <mergeCell ref="A14:H14"/>
    <mergeCell ref="A15:H15"/>
    <mergeCell ref="A13:B13"/>
    <mergeCell ref="A1:H1"/>
    <mergeCell ref="A3:A4"/>
    <mergeCell ref="B3:B4"/>
    <mergeCell ref="C3:C4"/>
    <mergeCell ref="D3:D4"/>
  </mergeCells>
  <printOptions verticalCentered="1"/>
  <pageMargins left="0.5905511811023623" right="0.2362204724409449" top="0.6692913385826772" bottom="0.984251968503937" header="0.5118110236220472" footer="0.5118110236220472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5">
      <selection activeCell="C3" sqref="C3:C4"/>
    </sheetView>
  </sheetViews>
  <sheetFormatPr defaultColWidth="9.140625" defaultRowHeight="12.75"/>
  <cols>
    <col min="1" max="1" width="5.28125" style="23" customWidth="1"/>
    <col min="2" max="3" width="35.7109375" style="23" customWidth="1"/>
    <col min="4" max="16384" width="9.140625" style="23" customWidth="1"/>
  </cols>
  <sheetData>
    <row r="1" spans="1:6" ht="37.5" customHeight="1">
      <c r="A1" s="670" t="s">
        <v>604</v>
      </c>
      <c r="B1" s="670"/>
      <c r="C1" s="670"/>
      <c r="D1" s="142"/>
      <c r="E1" s="142"/>
      <c r="F1" s="142"/>
    </row>
    <row r="2" spans="1:3" ht="15.75" customHeight="1" thickBot="1">
      <c r="A2" s="156"/>
      <c r="B2" s="156"/>
      <c r="C2" s="125" t="s">
        <v>303</v>
      </c>
    </row>
    <row r="3" spans="1:3" ht="48" customHeight="1">
      <c r="A3" s="693" t="s">
        <v>57</v>
      </c>
      <c r="B3" s="666" t="s">
        <v>51</v>
      </c>
      <c r="C3" s="689" t="s">
        <v>520</v>
      </c>
    </row>
    <row r="4" spans="1:3" ht="40.5" customHeight="1" thickBot="1">
      <c r="A4" s="694"/>
      <c r="B4" s="667"/>
      <c r="C4" s="759"/>
    </row>
    <row r="5" spans="1:3" s="144" customFormat="1" ht="15.75" customHeight="1" thickBot="1" thickTop="1">
      <c r="A5" s="28">
        <v>0</v>
      </c>
      <c r="B5" s="69">
        <v>1</v>
      </c>
      <c r="C5" s="31">
        <v>2</v>
      </c>
    </row>
    <row r="6" spans="1:3" ht="39.75" customHeight="1" thickTop="1">
      <c r="A6" s="478">
        <v>1</v>
      </c>
      <c r="B6" s="64" t="s">
        <v>442</v>
      </c>
      <c r="C6" s="486" t="s">
        <v>443</v>
      </c>
    </row>
    <row r="7" spans="1:3" ht="39.75" customHeight="1">
      <c r="A7" s="479">
        <v>2</v>
      </c>
      <c r="B7" s="65" t="s">
        <v>544</v>
      </c>
      <c r="C7" s="487" t="s">
        <v>443</v>
      </c>
    </row>
    <row r="8" spans="1:3" ht="39.75" customHeight="1">
      <c r="A8" s="479">
        <v>3</v>
      </c>
      <c r="B8" s="66" t="s">
        <v>540</v>
      </c>
      <c r="C8" s="633" t="s">
        <v>441</v>
      </c>
    </row>
    <row r="9" spans="1:3" ht="39.75" customHeight="1">
      <c r="A9" s="479">
        <v>4</v>
      </c>
      <c r="B9" s="66" t="s">
        <v>541</v>
      </c>
      <c r="C9" s="634" t="s">
        <v>443</v>
      </c>
    </row>
    <row r="10" spans="1:3" ht="39.75" customHeight="1">
      <c r="A10" s="479">
        <v>5</v>
      </c>
      <c r="B10" s="65" t="s">
        <v>542</v>
      </c>
      <c r="C10" s="488" t="s">
        <v>521</v>
      </c>
    </row>
    <row r="11" spans="1:3" ht="39.75" customHeight="1" thickBot="1">
      <c r="A11" s="480">
        <v>6</v>
      </c>
      <c r="B11" s="489" t="s">
        <v>278</v>
      </c>
      <c r="C11" s="490" t="s">
        <v>443</v>
      </c>
    </row>
    <row r="13" spans="1:3" ht="13.5">
      <c r="A13" s="740" t="s">
        <v>343</v>
      </c>
      <c r="B13" s="740"/>
      <c r="C13" s="740"/>
    </row>
  </sheetData>
  <sheetProtection/>
  <mergeCells count="5">
    <mergeCell ref="A1:C1"/>
    <mergeCell ref="A13:C13"/>
    <mergeCell ref="A3:A4"/>
    <mergeCell ref="B3:B4"/>
    <mergeCell ref="C3:C4"/>
  </mergeCells>
  <printOptions horizontalCentered="1" verticalCentered="1"/>
  <pageMargins left="0.9448818897637796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PageLayoutView="0" workbookViewId="0" topLeftCell="A18">
      <selection activeCell="M11" sqref="M11"/>
    </sheetView>
  </sheetViews>
  <sheetFormatPr defaultColWidth="9.140625" defaultRowHeight="12.75"/>
  <cols>
    <col min="1" max="1" width="3.8515625" style="6" customWidth="1"/>
    <col min="2" max="2" width="41.28125" style="6" customWidth="1"/>
    <col min="3" max="3" width="8.8515625" style="6" customWidth="1"/>
    <col min="4" max="4" width="13.57421875" style="6" customWidth="1"/>
    <col min="5" max="5" width="9.28125" style="6" customWidth="1"/>
    <col min="6" max="6" width="11.00390625" style="6" customWidth="1"/>
    <col min="7" max="7" width="14.140625" style="6" customWidth="1"/>
    <col min="8" max="8" width="8.57421875" style="6" customWidth="1"/>
    <col min="9" max="9" width="11.140625" style="6" customWidth="1"/>
    <col min="10" max="10" width="14.00390625" style="6" customWidth="1"/>
    <col min="11" max="16384" width="9.140625" style="6" customWidth="1"/>
  </cols>
  <sheetData>
    <row r="1" spans="1:10" s="5" customFormat="1" ht="19.5" customHeight="1">
      <c r="A1" s="684" t="s">
        <v>605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ht="11.25" customHeight="1" thickBot="1">
      <c r="A2" s="26"/>
      <c r="B2" s="46"/>
      <c r="C2" s="46"/>
      <c r="D2" s="46"/>
      <c r="E2" s="46"/>
      <c r="F2" s="46"/>
      <c r="G2" s="46"/>
      <c r="H2" s="4"/>
      <c r="J2" s="24" t="s">
        <v>82</v>
      </c>
    </row>
    <row r="3" spans="1:10" ht="33" customHeight="1">
      <c r="A3" s="763" t="s">
        <v>57</v>
      </c>
      <c r="B3" s="765" t="s">
        <v>51</v>
      </c>
      <c r="C3" s="717" t="s">
        <v>221</v>
      </c>
      <c r="D3" s="717" t="s">
        <v>222</v>
      </c>
      <c r="E3" s="717" t="s">
        <v>223</v>
      </c>
      <c r="F3" s="717" t="s">
        <v>220</v>
      </c>
      <c r="G3" s="717" t="s">
        <v>224</v>
      </c>
      <c r="H3" s="717" t="s">
        <v>225</v>
      </c>
      <c r="I3" s="717" t="s">
        <v>226</v>
      </c>
      <c r="J3" s="719" t="s">
        <v>227</v>
      </c>
    </row>
    <row r="4" spans="1:10" ht="24" customHeight="1" thickBot="1">
      <c r="A4" s="764"/>
      <c r="B4" s="766"/>
      <c r="C4" s="762"/>
      <c r="D4" s="762"/>
      <c r="E4" s="762"/>
      <c r="F4" s="762"/>
      <c r="G4" s="762"/>
      <c r="H4" s="762"/>
      <c r="I4" s="760"/>
      <c r="J4" s="761"/>
    </row>
    <row r="5" spans="1:10" ht="9.75" customHeight="1" thickBot="1" thickTop="1">
      <c r="A5" s="7">
        <v>0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3">
        <v>9</v>
      </c>
    </row>
    <row r="6" spans="1:10" ht="15.75" customHeight="1" thickTop="1">
      <c r="A6" s="436">
        <v>1</v>
      </c>
      <c r="B6" s="442" t="s">
        <v>568</v>
      </c>
      <c r="C6" s="443">
        <f>леталитет!C7</f>
        <v>93174</v>
      </c>
      <c r="D6" s="444">
        <v>859075</v>
      </c>
      <c r="E6" s="443">
        <v>145</v>
      </c>
      <c r="F6" s="443">
        <v>322</v>
      </c>
      <c r="G6" s="443">
        <v>73</v>
      </c>
      <c r="H6" s="445">
        <f>E6/D6*1000</f>
        <v>0.16878619445333645</v>
      </c>
      <c r="I6" s="445">
        <f>F6/C6*1000</f>
        <v>3.4558997145126322</v>
      </c>
      <c r="J6" s="446">
        <f>G6/C6*1000</f>
        <v>0.7834803700603172</v>
      </c>
    </row>
    <row r="7" spans="1:10" ht="15.75" customHeight="1">
      <c r="A7" s="9">
        <v>2</v>
      </c>
      <c r="B7" s="447" t="s">
        <v>569</v>
      </c>
      <c r="C7" s="443">
        <v>15049</v>
      </c>
      <c r="D7" s="448">
        <v>90269</v>
      </c>
      <c r="E7" s="448">
        <v>25</v>
      </c>
      <c r="F7" s="448">
        <v>2</v>
      </c>
      <c r="G7" s="448">
        <v>1</v>
      </c>
      <c r="H7" s="445">
        <f aca="true" t="shared" si="0" ref="H7:H31">E7/D7*1000</f>
        <v>0.2769500049851001</v>
      </c>
      <c r="I7" s="445">
        <f>F7/C7*1000</f>
        <v>0.13289919595986446</v>
      </c>
      <c r="J7" s="446">
        <f aca="true" t="shared" si="1" ref="J7:J30">G7/C7*1000</f>
        <v>0.06644959797993223</v>
      </c>
    </row>
    <row r="8" spans="1:10" ht="15.75" customHeight="1">
      <c r="A8" s="9">
        <v>3</v>
      </c>
      <c r="B8" s="449" t="s">
        <v>540</v>
      </c>
      <c r="C8" s="443">
        <f>леталитет!C9</f>
        <v>26854</v>
      </c>
      <c r="D8" s="448">
        <v>154278</v>
      </c>
      <c r="E8" s="448">
        <v>80</v>
      </c>
      <c r="F8" s="448">
        <v>7</v>
      </c>
      <c r="G8" s="448">
        <v>5</v>
      </c>
      <c r="H8" s="445">
        <f t="shared" si="0"/>
        <v>0.5185444457408056</v>
      </c>
      <c r="I8" s="445">
        <f aca="true" t="shared" si="2" ref="I8:I31">F8/C8*1000</f>
        <v>0.2606688016682803</v>
      </c>
      <c r="J8" s="446">
        <f t="shared" si="1"/>
        <v>0.18619200119162882</v>
      </c>
    </row>
    <row r="9" spans="1:10" ht="15.75" customHeight="1">
      <c r="A9" s="9">
        <v>4</v>
      </c>
      <c r="B9" s="449" t="s">
        <v>541</v>
      </c>
      <c r="C9" s="443">
        <f>леталитет!C10</f>
        <v>19755</v>
      </c>
      <c r="D9" s="448">
        <v>116168</v>
      </c>
      <c r="E9" s="448">
        <v>108</v>
      </c>
      <c r="F9" s="448">
        <v>111</v>
      </c>
      <c r="G9" s="448">
        <v>17</v>
      </c>
      <c r="H9" s="445">
        <f t="shared" si="0"/>
        <v>0.929688038013911</v>
      </c>
      <c r="I9" s="445">
        <f t="shared" si="2"/>
        <v>5.618830675778284</v>
      </c>
      <c r="J9" s="446">
        <f t="shared" si="1"/>
        <v>0.8605416350291066</v>
      </c>
    </row>
    <row r="10" spans="1:10" ht="15.75" customHeight="1">
      <c r="A10" s="9">
        <v>5</v>
      </c>
      <c r="B10" s="447" t="s">
        <v>542</v>
      </c>
      <c r="C10" s="443">
        <f>леталитет!C11</f>
        <v>15725</v>
      </c>
      <c r="D10" s="448">
        <v>98718</v>
      </c>
      <c r="E10" s="448">
        <v>15</v>
      </c>
      <c r="F10" s="448">
        <v>51</v>
      </c>
      <c r="G10" s="448">
        <v>1</v>
      </c>
      <c r="H10" s="445">
        <f t="shared" si="0"/>
        <v>0.15194797301403998</v>
      </c>
      <c r="I10" s="445">
        <f t="shared" si="2"/>
        <v>3.243243243243243</v>
      </c>
      <c r="J10" s="446">
        <f t="shared" si="1"/>
        <v>0.06359300476947535</v>
      </c>
    </row>
    <row r="11" spans="1:10" ht="15.75" customHeight="1">
      <c r="A11" s="9">
        <v>6</v>
      </c>
      <c r="B11" s="447" t="s">
        <v>553</v>
      </c>
      <c r="C11" s="443">
        <f>леталитет!C12</f>
        <v>8907</v>
      </c>
      <c r="D11" s="448">
        <v>65186</v>
      </c>
      <c r="E11" s="448">
        <v>0</v>
      </c>
      <c r="F11" s="448">
        <v>15</v>
      </c>
      <c r="G11" s="448">
        <v>3</v>
      </c>
      <c r="H11" s="445">
        <f t="shared" si="0"/>
        <v>0</v>
      </c>
      <c r="I11" s="445">
        <f t="shared" si="2"/>
        <v>1.684068710003368</v>
      </c>
      <c r="J11" s="446">
        <f t="shared" si="1"/>
        <v>0.3368137420006736</v>
      </c>
    </row>
    <row r="12" spans="1:10" ht="15.75" customHeight="1">
      <c r="A12" s="9">
        <v>7</v>
      </c>
      <c r="B12" s="449" t="s">
        <v>543</v>
      </c>
      <c r="C12" s="443">
        <f>леталитет!C13</f>
        <v>14901</v>
      </c>
      <c r="D12" s="448">
        <v>69961</v>
      </c>
      <c r="E12" s="448">
        <v>0</v>
      </c>
      <c r="F12" s="448">
        <v>0</v>
      </c>
      <c r="G12" s="448">
        <v>0</v>
      </c>
      <c r="H12" s="445">
        <f t="shared" si="0"/>
        <v>0</v>
      </c>
      <c r="I12" s="445">
        <f t="shared" si="2"/>
        <v>0</v>
      </c>
      <c r="J12" s="446">
        <f t="shared" si="1"/>
        <v>0</v>
      </c>
    </row>
    <row r="13" spans="1:10" ht="15.75" customHeight="1">
      <c r="A13" s="9">
        <v>8</v>
      </c>
      <c r="B13" s="447" t="s">
        <v>544</v>
      </c>
      <c r="C13" s="443">
        <f>леталитет!C14</f>
        <v>14075</v>
      </c>
      <c r="D13" s="448">
        <v>71647</v>
      </c>
      <c r="E13" s="448">
        <v>0</v>
      </c>
      <c r="F13" s="448">
        <v>0</v>
      </c>
      <c r="G13" s="448">
        <v>0</v>
      </c>
      <c r="H13" s="445">
        <f t="shared" si="0"/>
        <v>0</v>
      </c>
      <c r="I13" s="445">
        <f t="shared" si="2"/>
        <v>0</v>
      </c>
      <c r="J13" s="446">
        <f t="shared" si="1"/>
        <v>0</v>
      </c>
    </row>
    <row r="14" spans="1:10" ht="21.75" customHeight="1">
      <c r="A14" s="9">
        <v>9</v>
      </c>
      <c r="B14" s="447" t="s">
        <v>562</v>
      </c>
      <c r="C14" s="443">
        <f>леталитет!C15</f>
        <v>18169</v>
      </c>
      <c r="D14" s="448">
        <v>97025</v>
      </c>
      <c r="E14" s="448">
        <v>2</v>
      </c>
      <c r="F14" s="448">
        <v>2</v>
      </c>
      <c r="G14" s="448">
        <v>5</v>
      </c>
      <c r="H14" s="445">
        <f t="shared" si="0"/>
        <v>0.02061324400927596</v>
      </c>
      <c r="I14" s="445">
        <f t="shared" si="2"/>
        <v>0.11007760471132148</v>
      </c>
      <c r="J14" s="446">
        <f t="shared" si="1"/>
        <v>0.27519401177830366</v>
      </c>
    </row>
    <row r="15" spans="1:10" ht="21" customHeight="1">
      <c r="A15" s="9">
        <v>10</v>
      </c>
      <c r="B15" s="447" t="s">
        <v>563</v>
      </c>
      <c r="C15" s="443">
        <f>леталитет!C16</f>
        <v>773</v>
      </c>
      <c r="D15" s="448">
        <v>8976</v>
      </c>
      <c r="E15" s="448">
        <v>0</v>
      </c>
      <c r="F15" s="448">
        <v>0</v>
      </c>
      <c r="G15" s="448">
        <v>0</v>
      </c>
      <c r="H15" s="445">
        <f t="shared" si="0"/>
        <v>0</v>
      </c>
      <c r="I15" s="445">
        <f t="shared" si="2"/>
        <v>0</v>
      </c>
      <c r="J15" s="446">
        <f t="shared" si="1"/>
        <v>0</v>
      </c>
    </row>
    <row r="16" spans="1:10" ht="15.75" customHeight="1">
      <c r="A16" s="9">
        <v>11</v>
      </c>
      <c r="B16" s="447" t="s">
        <v>570</v>
      </c>
      <c r="C16" s="443">
        <f>леталитет!C17</f>
        <v>12339</v>
      </c>
      <c r="D16" s="448">
        <v>128404</v>
      </c>
      <c r="E16" s="448">
        <v>25</v>
      </c>
      <c r="F16" s="448">
        <v>2</v>
      </c>
      <c r="G16" s="448">
        <v>4</v>
      </c>
      <c r="H16" s="445">
        <f t="shared" si="0"/>
        <v>0.1946979844864646</v>
      </c>
      <c r="I16" s="445">
        <f t="shared" si="2"/>
        <v>0.16208768943998703</v>
      </c>
      <c r="J16" s="446">
        <f t="shared" si="1"/>
        <v>0.32417537887997405</v>
      </c>
    </row>
    <row r="17" spans="1:10" ht="15.75" customHeight="1">
      <c r="A17" s="9">
        <v>12</v>
      </c>
      <c r="B17" s="447" t="s">
        <v>545</v>
      </c>
      <c r="C17" s="443">
        <f>леталитет!C18</f>
        <v>1131</v>
      </c>
      <c r="D17" s="448">
        <v>34436</v>
      </c>
      <c r="E17" s="448">
        <v>0</v>
      </c>
      <c r="F17" s="448">
        <v>0</v>
      </c>
      <c r="G17" s="448">
        <v>0</v>
      </c>
      <c r="H17" s="445">
        <f t="shared" si="0"/>
        <v>0</v>
      </c>
      <c r="I17" s="445">
        <f t="shared" si="2"/>
        <v>0</v>
      </c>
      <c r="J17" s="446">
        <f t="shared" si="1"/>
        <v>0</v>
      </c>
    </row>
    <row r="18" spans="1:10" ht="15.75" customHeight="1">
      <c r="A18" s="9">
        <v>13</v>
      </c>
      <c r="B18" s="447" t="s">
        <v>546</v>
      </c>
      <c r="C18" s="443">
        <f>леталитет!C19</f>
        <v>5090</v>
      </c>
      <c r="D18" s="448">
        <v>32774</v>
      </c>
      <c r="E18" s="448">
        <v>4</v>
      </c>
      <c r="F18" s="448">
        <v>0</v>
      </c>
      <c r="G18" s="448">
        <v>0</v>
      </c>
      <c r="H18" s="445">
        <f t="shared" si="0"/>
        <v>0.12204796485018612</v>
      </c>
      <c r="I18" s="445">
        <f t="shared" si="2"/>
        <v>0</v>
      </c>
      <c r="J18" s="446">
        <f t="shared" si="1"/>
        <v>0</v>
      </c>
    </row>
    <row r="19" spans="1:10" ht="20.25" customHeight="1">
      <c r="A19" s="9">
        <v>14</v>
      </c>
      <c r="B19" s="447" t="s">
        <v>576</v>
      </c>
      <c r="C19" s="443">
        <f>леталитет!C20</f>
        <v>5837</v>
      </c>
      <c r="D19" s="448">
        <v>70720</v>
      </c>
      <c r="E19" s="448">
        <v>1</v>
      </c>
      <c r="F19" s="448">
        <v>11</v>
      </c>
      <c r="G19" s="448">
        <v>7</v>
      </c>
      <c r="H19" s="445">
        <f t="shared" si="0"/>
        <v>0.01414027149321267</v>
      </c>
      <c r="I19" s="445">
        <f t="shared" si="2"/>
        <v>1.8845297241733767</v>
      </c>
      <c r="J19" s="446">
        <f t="shared" si="1"/>
        <v>1.1992461881103307</v>
      </c>
    </row>
    <row r="20" spans="1:10" ht="18.75" customHeight="1">
      <c r="A20" s="9">
        <v>15</v>
      </c>
      <c r="B20" s="447" t="s">
        <v>450</v>
      </c>
      <c r="C20" s="443">
        <f>леталитет!C21</f>
        <v>3293</v>
      </c>
      <c r="D20" s="448">
        <v>111004</v>
      </c>
      <c r="E20" s="448">
        <v>0</v>
      </c>
      <c r="F20" s="448">
        <v>4</v>
      </c>
      <c r="G20" s="448">
        <v>0</v>
      </c>
      <c r="H20" s="445">
        <f t="shared" si="0"/>
        <v>0</v>
      </c>
      <c r="I20" s="445">
        <f t="shared" si="2"/>
        <v>1.2146978439113272</v>
      </c>
      <c r="J20" s="446">
        <f t="shared" si="1"/>
        <v>0</v>
      </c>
    </row>
    <row r="21" spans="1:10" ht="15.75" customHeight="1">
      <c r="A21" s="9">
        <v>16</v>
      </c>
      <c r="B21" s="447" t="s">
        <v>567</v>
      </c>
      <c r="C21" s="443">
        <f>леталитет!C22</f>
        <v>9518</v>
      </c>
      <c r="D21" s="448">
        <v>142493</v>
      </c>
      <c r="E21" s="448">
        <v>63</v>
      </c>
      <c r="F21" s="448">
        <v>47</v>
      </c>
      <c r="G21" s="448">
        <v>40</v>
      </c>
      <c r="H21" s="445">
        <f t="shared" si="0"/>
        <v>0.4421269816762929</v>
      </c>
      <c r="I21" s="445">
        <f t="shared" si="2"/>
        <v>4.938012187434335</v>
      </c>
      <c r="J21" s="446">
        <f t="shared" si="1"/>
        <v>4.202563563773902</v>
      </c>
    </row>
    <row r="22" spans="1:10" ht="15.75" customHeight="1">
      <c r="A22" s="9">
        <v>17</v>
      </c>
      <c r="B22" s="447" t="s">
        <v>548</v>
      </c>
      <c r="C22" s="443">
        <f>леталитет!C23</f>
        <v>809</v>
      </c>
      <c r="D22" s="448">
        <v>36834</v>
      </c>
      <c r="E22" s="448">
        <v>0</v>
      </c>
      <c r="F22" s="448">
        <v>0</v>
      </c>
      <c r="G22" s="448">
        <v>0</v>
      </c>
      <c r="H22" s="445">
        <f t="shared" si="0"/>
        <v>0</v>
      </c>
      <c r="I22" s="445">
        <f t="shared" si="2"/>
        <v>0</v>
      </c>
      <c r="J22" s="446">
        <f t="shared" si="1"/>
        <v>0</v>
      </c>
    </row>
    <row r="23" spans="1:10" ht="16.5" customHeight="1">
      <c r="A23" s="9">
        <v>18</v>
      </c>
      <c r="B23" s="447" t="s">
        <v>566</v>
      </c>
      <c r="C23" s="443">
        <f>леталитет!C24</f>
        <v>4550</v>
      </c>
      <c r="D23" s="448">
        <v>34606</v>
      </c>
      <c r="E23" s="448">
        <v>23</v>
      </c>
      <c r="F23" s="448">
        <v>1</v>
      </c>
      <c r="G23" s="448">
        <v>0</v>
      </c>
      <c r="H23" s="445">
        <f t="shared" si="0"/>
        <v>0.6646246315667804</v>
      </c>
      <c r="I23" s="445">
        <f t="shared" si="2"/>
        <v>0.21978021978021978</v>
      </c>
      <c r="J23" s="446">
        <f t="shared" si="1"/>
        <v>0</v>
      </c>
    </row>
    <row r="24" spans="1:10" ht="15.75" customHeight="1">
      <c r="A24" s="9">
        <v>19</v>
      </c>
      <c r="B24" s="447" t="s">
        <v>559</v>
      </c>
      <c r="C24" s="443">
        <f>леталитет!C25</f>
        <v>1031</v>
      </c>
      <c r="D24" s="448">
        <v>15322</v>
      </c>
      <c r="E24" s="448">
        <v>0</v>
      </c>
      <c r="F24" s="448">
        <v>0</v>
      </c>
      <c r="G24" s="448">
        <v>0</v>
      </c>
      <c r="H24" s="445">
        <f t="shared" si="0"/>
        <v>0</v>
      </c>
      <c r="I24" s="445">
        <f t="shared" si="2"/>
        <v>0</v>
      </c>
      <c r="J24" s="446">
        <f t="shared" si="1"/>
        <v>0</v>
      </c>
    </row>
    <row r="25" spans="1:10" ht="15.75" customHeight="1">
      <c r="A25" s="9">
        <v>20</v>
      </c>
      <c r="B25" s="447" t="s">
        <v>549</v>
      </c>
      <c r="C25" s="443">
        <f>леталитет!C26</f>
        <v>7697</v>
      </c>
      <c r="D25" s="448">
        <v>169154</v>
      </c>
      <c r="E25" s="448">
        <v>36</v>
      </c>
      <c r="F25" s="448">
        <v>6</v>
      </c>
      <c r="G25" s="448">
        <v>0</v>
      </c>
      <c r="H25" s="445">
        <f t="shared" si="0"/>
        <v>0.21282381734987055</v>
      </c>
      <c r="I25" s="445">
        <f t="shared" si="2"/>
        <v>0.7795244900610627</v>
      </c>
      <c r="J25" s="446">
        <f t="shared" si="1"/>
        <v>0</v>
      </c>
    </row>
    <row r="26" spans="1:10" ht="15.75" customHeight="1">
      <c r="A26" s="9">
        <v>21</v>
      </c>
      <c r="B26" s="447" t="s">
        <v>564</v>
      </c>
      <c r="C26" s="443">
        <f>леталитет!C27</f>
        <v>2306</v>
      </c>
      <c r="D26" s="448">
        <v>105210</v>
      </c>
      <c r="E26" s="448">
        <v>71</v>
      </c>
      <c r="F26" s="448">
        <v>0</v>
      </c>
      <c r="G26" s="448">
        <v>0</v>
      </c>
      <c r="H26" s="445">
        <f t="shared" si="0"/>
        <v>0.6748407946012737</v>
      </c>
      <c r="I26" s="445">
        <f t="shared" si="2"/>
        <v>0</v>
      </c>
      <c r="J26" s="446">
        <f t="shared" si="1"/>
        <v>0</v>
      </c>
    </row>
    <row r="27" spans="1:10" ht="22.5" customHeight="1">
      <c r="A27" s="9">
        <v>22</v>
      </c>
      <c r="B27" s="447" t="s">
        <v>92</v>
      </c>
      <c r="C27" s="443">
        <f>леталитет!C28</f>
        <v>336</v>
      </c>
      <c r="D27" s="448">
        <v>25234</v>
      </c>
      <c r="E27" s="448">
        <v>4</v>
      </c>
      <c r="F27" s="448">
        <v>1</v>
      </c>
      <c r="G27" s="448">
        <v>0</v>
      </c>
      <c r="H27" s="445">
        <f t="shared" si="0"/>
        <v>0.1585162875485456</v>
      </c>
      <c r="I27" s="445">
        <f t="shared" si="2"/>
        <v>2.976190476190476</v>
      </c>
      <c r="J27" s="446">
        <f t="shared" si="1"/>
        <v>0</v>
      </c>
    </row>
    <row r="28" spans="1:10" ht="21.75" customHeight="1">
      <c r="A28" s="9">
        <v>23</v>
      </c>
      <c r="B28" s="447" t="s">
        <v>561</v>
      </c>
      <c r="C28" s="443">
        <f>леталитет!C29</f>
        <v>482</v>
      </c>
      <c r="D28" s="448">
        <v>33183</v>
      </c>
      <c r="E28" s="448">
        <v>34</v>
      </c>
      <c r="F28" s="448">
        <v>0</v>
      </c>
      <c r="G28" s="448">
        <v>0</v>
      </c>
      <c r="H28" s="445">
        <f t="shared" si="0"/>
        <v>1.024621040894434</v>
      </c>
      <c r="I28" s="445">
        <f t="shared" si="2"/>
        <v>0</v>
      </c>
      <c r="J28" s="446">
        <f t="shared" si="1"/>
        <v>0</v>
      </c>
    </row>
    <row r="29" spans="1:10" ht="22.5" customHeight="1">
      <c r="A29" s="9">
        <v>24</v>
      </c>
      <c r="B29" s="447" t="s">
        <v>3</v>
      </c>
      <c r="C29" s="443">
        <f>леталитет!C30</f>
        <v>651</v>
      </c>
      <c r="D29" s="448">
        <v>8231</v>
      </c>
      <c r="E29" s="448">
        <v>0</v>
      </c>
      <c r="F29" s="448">
        <v>0</v>
      </c>
      <c r="G29" s="448">
        <v>0</v>
      </c>
      <c r="H29" s="445">
        <f t="shared" si="0"/>
        <v>0</v>
      </c>
      <c r="I29" s="445">
        <f t="shared" si="2"/>
        <v>0</v>
      </c>
      <c r="J29" s="446">
        <f t="shared" si="1"/>
        <v>0</v>
      </c>
    </row>
    <row r="30" spans="1:10" ht="17.25" customHeight="1">
      <c r="A30" s="10">
        <v>25</v>
      </c>
      <c r="B30" s="447" t="s">
        <v>485</v>
      </c>
      <c r="C30" s="443">
        <f>леталитет!C31</f>
        <v>805</v>
      </c>
      <c r="D30" s="516">
        <v>2780</v>
      </c>
      <c r="E30" s="516">
        <v>0</v>
      </c>
      <c r="F30" s="516">
        <v>0</v>
      </c>
      <c r="G30" s="516">
        <v>0</v>
      </c>
      <c r="H30" s="445">
        <f t="shared" si="0"/>
        <v>0</v>
      </c>
      <c r="I30" s="445">
        <f t="shared" si="2"/>
        <v>0</v>
      </c>
      <c r="J30" s="446">
        <f t="shared" si="1"/>
        <v>0</v>
      </c>
    </row>
    <row r="31" spans="1:10" ht="17.25" customHeight="1" thickBot="1">
      <c r="A31" s="32">
        <v>26</v>
      </c>
      <c r="B31" s="450" t="s">
        <v>49</v>
      </c>
      <c r="C31" s="591">
        <f>леталитет!C32</f>
        <v>1007</v>
      </c>
      <c r="D31" s="451">
        <v>10760</v>
      </c>
      <c r="E31" s="451">
        <v>8</v>
      </c>
      <c r="F31" s="451">
        <v>0</v>
      </c>
      <c r="G31" s="451">
        <v>0</v>
      </c>
      <c r="H31" s="561">
        <f t="shared" si="0"/>
        <v>0.7434944237918215</v>
      </c>
      <c r="I31" s="561">
        <f t="shared" si="2"/>
        <v>0</v>
      </c>
      <c r="J31" s="452">
        <v>0</v>
      </c>
    </row>
    <row r="32" spans="1:10" s="11" customFormat="1" ht="29.25" customHeight="1" thickBot="1" thickTop="1">
      <c r="A32" s="767" t="s">
        <v>539</v>
      </c>
      <c r="B32" s="768"/>
      <c r="C32" s="209">
        <f>SUM(C6:C31)</f>
        <v>284264</v>
      </c>
      <c r="D32" s="209">
        <f>SUM(D6:D31)</f>
        <v>2592448</v>
      </c>
      <c r="E32" s="209">
        <f>SUM(E6:E31)</f>
        <v>644</v>
      </c>
      <c r="F32" s="209">
        <f>SUM(F6:F31)</f>
        <v>582</v>
      </c>
      <c r="G32" s="209">
        <f>SUM(G6:G31)</f>
        <v>156</v>
      </c>
      <c r="H32" s="80">
        <f>E32/D32*1000</f>
        <v>0.2484138543955366</v>
      </c>
      <c r="I32" s="80">
        <f>F32/C32*1000</f>
        <v>2.047392564658205</v>
      </c>
      <c r="J32" s="79">
        <f>G32/C32*1000</f>
        <v>0.5487856358877663</v>
      </c>
    </row>
    <row r="33" spans="1:10" ht="14.25" customHeight="1">
      <c r="A33" s="6" t="s">
        <v>514</v>
      </c>
      <c r="B33" s="435" t="s">
        <v>516</v>
      </c>
      <c r="C33" s="434"/>
      <c r="D33" s="434"/>
      <c r="E33" s="434"/>
      <c r="F33" s="434"/>
      <c r="G33" s="434"/>
      <c r="H33" s="434"/>
      <c r="I33" s="434"/>
      <c r="J33" s="434"/>
    </row>
    <row r="34" spans="1:10" ht="13.5" customHeight="1">
      <c r="A34" s="769" t="s">
        <v>344</v>
      </c>
      <c r="B34" s="769"/>
      <c r="C34" s="769"/>
      <c r="D34" s="769"/>
      <c r="E34" s="769"/>
      <c r="F34" s="769"/>
      <c r="G34" s="769"/>
      <c r="H34" s="769"/>
      <c r="I34" s="769"/>
      <c r="J34" s="769"/>
    </row>
    <row r="38" ht="13.5">
      <c r="B38" s="49"/>
    </row>
  </sheetData>
  <sheetProtection/>
  <mergeCells count="13">
    <mergeCell ref="F3:F4"/>
    <mergeCell ref="A32:B32"/>
    <mergeCell ref="A34:J34"/>
    <mergeCell ref="A1:J1"/>
    <mergeCell ref="I3:I4"/>
    <mergeCell ref="J3:J4"/>
    <mergeCell ref="G3:G4"/>
    <mergeCell ref="H3:H4"/>
    <mergeCell ref="A3:A4"/>
    <mergeCell ref="B3:B4"/>
    <mergeCell ref="C3:C4"/>
    <mergeCell ref="D3:D4"/>
    <mergeCell ref="E3:E4"/>
  </mergeCells>
  <printOptions horizontalCentered="1" verticalCentered="1"/>
  <pageMargins left="0.3937007874015748" right="0" top="0.5905511811023623" bottom="0" header="0" footer="0"/>
  <pageSetup horizontalDpi="600" verticalDpi="600" orientation="landscape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L22"/>
  <sheetViews>
    <sheetView zoomScale="90" zoomScaleNormal="90" zoomScalePageLayoutView="0" workbookViewId="0" topLeftCell="A10">
      <selection activeCell="N4" sqref="N4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0.57421875" style="0" customWidth="1"/>
    <col min="4" max="4" width="12.7109375" style="0" customWidth="1"/>
    <col min="5" max="5" width="11.8515625" style="0" customWidth="1"/>
    <col min="6" max="6" width="11.421875" style="0" customWidth="1"/>
    <col min="7" max="7" width="13.7109375" style="0" customWidth="1"/>
    <col min="8" max="8" width="12.00390625" style="0" customWidth="1"/>
    <col min="9" max="9" width="11.140625" style="0" customWidth="1"/>
    <col min="10" max="10" width="12.28125" style="0" customWidth="1"/>
    <col min="11" max="11" width="17.8515625" style="0" customWidth="1"/>
  </cols>
  <sheetData>
    <row r="1" spans="1:11" ht="22.5" customHeight="1">
      <c r="A1" s="670" t="s">
        <v>606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</row>
    <row r="2" spans="1:11" ht="13.5" customHeight="1" thickBot="1">
      <c r="A2" s="102"/>
      <c r="B2" s="97"/>
      <c r="C2" s="98"/>
      <c r="D2" s="98"/>
      <c r="E2" s="98"/>
      <c r="F2" s="98"/>
      <c r="G2" s="98"/>
      <c r="H2" s="99"/>
      <c r="I2" s="99"/>
      <c r="J2" s="99"/>
      <c r="K2" s="124" t="s">
        <v>84</v>
      </c>
    </row>
    <row r="3" spans="1:11" ht="11.25" customHeight="1">
      <c r="A3" s="778" t="s">
        <v>57</v>
      </c>
      <c r="B3" s="770" t="s">
        <v>51</v>
      </c>
      <c r="C3" s="770" t="s">
        <v>231</v>
      </c>
      <c r="D3" s="770" t="s">
        <v>232</v>
      </c>
      <c r="E3" s="770" t="s">
        <v>30</v>
      </c>
      <c r="F3" s="770" t="s">
        <v>31</v>
      </c>
      <c r="G3" s="770" t="s">
        <v>233</v>
      </c>
      <c r="H3" s="776" t="s">
        <v>234</v>
      </c>
      <c r="I3" s="776" t="s">
        <v>235</v>
      </c>
      <c r="J3" s="776" t="s">
        <v>236</v>
      </c>
      <c r="K3" s="772" t="s">
        <v>237</v>
      </c>
    </row>
    <row r="4" spans="1:11" ht="62.25" customHeight="1" thickBot="1">
      <c r="A4" s="779"/>
      <c r="B4" s="780"/>
      <c r="C4" s="771"/>
      <c r="D4" s="771"/>
      <c r="E4" s="771"/>
      <c r="F4" s="771"/>
      <c r="G4" s="771"/>
      <c r="H4" s="777"/>
      <c r="I4" s="777"/>
      <c r="J4" s="777"/>
      <c r="K4" s="773"/>
    </row>
    <row r="5" spans="1:11" s="71" customFormat="1" ht="12.75" customHeight="1" thickBot="1" thickTop="1">
      <c r="A5" s="7">
        <v>0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94">
        <v>7</v>
      </c>
      <c r="I5" s="94">
        <v>8</v>
      </c>
      <c r="J5" s="94">
        <v>9</v>
      </c>
      <c r="K5" s="95">
        <v>10</v>
      </c>
    </row>
    <row r="6" spans="1:11" ht="30" customHeight="1" thickTop="1">
      <c r="A6" s="436">
        <v>1</v>
      </c>
      <c r="B6" s="456" t="s">
        <v>568</v>
      </c>
      <c r="C6" s="459">
        <f>'преоперативни дани'!D7</f>
        <v>46683</v>
      </c>
      <c r="D6" s="459">
        <v>63276</v>
      </c>
      <c r="E6" s="459">
        <v>3</v>
      </c>
      <c r="F6" s="459">
        <v>294</v>
      </c>
      <c r="G6" s="459">
        <v>1</v>
      </c>
      <c r="H6" s="460">
        <f>E6/C6*1000</f>
        <v>0.064263222157959</v>
      </c>
      <c r="I6" s="460">
        <f>F6/C6*1000</f>
        <v>6.297795771479982</v>
      </c>
      <c r="J6" s="460">
        <f>G6/D6*1000</f>
        <v>0.015803780264239207</v>
      </c>
      <c r="K6" s="461">
        <v>0</v>
      </c>
    </row>
    <row r="7" spans="1:11" ht="30" customHeight="1">
      <c r="A7" s="9">
        <v>2</v>
      </c>
      <c r="B7" s="457" t="s">
        <v>569</v>
      </c>
      <c r="C7" s="459">
        <f>'преоперативни дани'!D8</f>
        <v>6694</v>
      </c>
      <c r="D7" s="462">
        <v>10307</v>
      </c>
      <c r="E7" s="462">
        <v>0</v>
      </c>
      <c r="F7" s="462">
        <v>44</v>
      </c>
      <c r="G7" s="462">
        <v>0</v>
      </c>
      <c r="H7" s="460">
        <f aca="true" t="shared" si="0" ref="H7:H16">E7/C7*1000</f>
        <v>0</v>
      </c>
      <c r="I7" s="460">
        <f aca="true" t="shared" si="1" ref="I7:I16">F7/C7*1000</f>
        <v>6.573050492978787</v>
      </c>
      <c r="J7" s="460">
        <f aca="true" t="shared" si="2" ref="J7:J16">G7/D7*1000</f>
        <v>0</v>
      </c>
      <c r="K7" s="463">
        <v>0</v>
      </c>
    </row>
    <row r="8" spans="1:11" ht="30" customHeight="1">
      <c r="A8" s="9">
        <v>3</v>
      </c>
      <c r="B8" s="458" t="s">
        <v>540</v>
      </c>
      <c r="C8" s="459">
        <v>11173</v>
      </c>
      <c r="D8" s="462">
        <v>13819</v>
      </c>
      <c r="E8" s="462">
        <v>0</v>
      </c>
      <c r="F8" s="462">
        <v>44</v>
      </c>
      <c r="G8" s="462">
        <v>0</v>
      </c>
      <c r="H8" s="460">
        <f t="shared" si="0"/>
        <v>0</v>
      </c>
      <c r="I8" s="460">
        <f t="shared" si="1"/>
        <v>3.9380649780721377</v>
      </c>
      <c r="J8" s="460">
        <f t="shared" si="2"/>
        <v>0</v>
      </c>
      <c r="K8" s="463">
        <v>0</v>
      </c>
    </row>
    <row r="9" spans="1:11" ht="30" customHeight="1">
      <c r="A9" s="9">
        <v>4</v>
      </c>
      <c r="B9" s="458" t="s">
        <v>541</v>
      </c>
      <c r="C9" s="459">
        <f>'преоперативни дани'!D10</f>
        <v>4954</v>
      </c>
      <c r="D9" s="462">
        <v>6186</v>
      </c>
      <c r="E9" s="462">
        <v>0</v>
      </c>
      <c r="F9" s="462">
        <v>22</v>
      </c>
      <c r="G9" s="462">
        <v>0</v>
      </c>
      <c r="H9" s="460">
        <f t="shared" si="0"/>
        <v>0</v>
      </c>
      <c r="I9" s="460">
        <f t="shared" si="1"/>
        <v>4.440855874041178</v>
      </c>
      <c r="J9" s="460">
        <f t="shared" si="2"/>
        <v>0</v>
      </c>
      <c r="K9" s="463">
        <v>0</v>
      </c>
    </row>
    <row r="10" spans="1:11" ht="30" customHeight="1">
      <c r="A10" s="9">
        <v>5</v>
      </c>
      <c r="B10" s="457" t="s">
        <v>542</v>
      </c>
      <c r="C10" s="459">
        <f>'преоперативни дани'!D11</f>
        <v>4759</v>
      </c>
      <c r="D10" s="462">
        <v>4852</v>
      </c>
      <c r="E10" s="462">
        <v>2</v>
      </c>
      <c r="F10" s="462">
        <v>34</v>
      </c>
      <c r="G10" s="462">
        <v>2</v>
      </c>
      <c r="H10" s="460">
        <f t="shared" si="0"/>
        <v>0.42025635637739023</v>
      </c>
      <c r="I10" s="460">
        <f t="shared" si="1"/>
        <v>7.144358058415634</v>
      </c>
      <c r="J10" s="460">
        <f t="shared" si="2"/>
        <v>0.41220115416323166</v>
      </c>
      <c r="K10" s="463">
        <v>0</v>
      </c>
    </row>
    <row r="11" spans="1:11" ht="35.25" customHeight="1">
      <c r="A11" s="9">
        <v>6</v>
      </c>
      <c r="B11" s="457" t="s">
        <v>553</v>
      </c>
      <c r="C11" s="459">
        <f>'преоперативни дани'!D12</f>
        <v>3763</v>
      </c>
      <c r="D11" s="462">
        <v>3763</v>
      </c>
      <c r="E11" s="462">
        <v>1</v>
      </c>
      <c r="F11" s="462">
        <v>48</v>
      </c>
      <c r="G11" s="462">
        <v>2</v>
      </c>
      <c r="H11" s="460">
        <f t="shared" si="0"/>
        <v>0.26574541589157585</v>
      </c>
      <c r="I11" s="460">
        <f t="shared" si="1"/>
        <v>12.755779962795643</v>
      </c>
      <c r="J11" s="460">
        <f t="shared" si="2"/>
        <v>0.5314908317831517</v>
      </c>
      <c r="K11" s="463">
        <v>0</v>
      </c>
    </row>
    <row r="12" spans="1:11" ht="30" customHeight="1">
      <c r="A12" s="9">
        <v>7</v>
      </c>
      <c r="B12" s="458" t="s">
        <v>543</v>
      </c>
      <c r="C12" s="459">
        <v>5184</v>
      </c>
      <c r="D12" s="462">
        <v>8065</v>
      </c>
      <c r="E12" s="462">
        <v>0</v>
      </c>
      <c r="F12" s="462">
        <v>46</v>
      </c>
      <c r="G12" s="462">
        <v>5</v>
      </c>
      <c r="H12" s="460">
        <f t="shared" si="0"/>
        <v>0</v>
      </c>
      <c r="I12" s="460">
        <f t="shared" si="1"/>
        <v>8.873456790123456</v>
      </c>
      <c r="J12" s="460">
        <f t="shared" si="2"/>
        <v>0.6199628022318661</v>
      </c>
      <c r="K12" s="463">
        <v>0</v>
      </c>
    </row>
    <row r="13" spans="1:11" ht="30" customHeight="1">
      <c r="A13" s="9">
        <v>8</v>
      </c>
      <c r="B13" s="457" t="s">
        <v>544</v>
      </c>
      <c r="C13" s="459">
        <v>5185</v>
      </c>
      <c r="D13" s="462">
        <v>5913</v>
      </c>
      <c r="E13" s="462">
        <v>4</v>
      </c>
      <c r="F13" s="462">
        <v>30</v>
      </c>
      <c r="G13" s="462">
        <v>4</v>
      </c>
      <c r="H13" s="460">
        <f t="shared" si="0"/>
        <v>0.7714561234329798</v>
      </c>
      <c r="I13" s="460">
        <f t="shared" si="1"/>
        <v>5.785920925747349</v>
      </c>
      <c r="J13" s="460">
        <f t="shared" si="2"/>
        <v>0.6764755623203111</v>
      </c>
      <c r="K13" s="463">
        <v>0</v>
      </c>
    </row>
    <row r="14" spans="1:11" ht="37.5" customHeight="1">
      <c r="A14" s="9">
        <v>9</v>
      </c>
      <c r="B14" s="457" t="s">
        <v>562</v>
      </c>
      <c r="C14" s="459">
        <v>5389</v>
      </c>
      <c r="D14" s="462">
        <v>9708</v>
      </c>
      <c r="E14" s="462">
        <v>0</v>
      </c>
      <c r="F14" s="462">
        <v>28</v>
      </c>
      <c r="G14" s="462">
        <v>1</v>
      </c>
      <c r="H14" s="460">
        <f t="shared" si="0"/>
        <v>0</v>
      </c>
      <c r="I14" s="460">
        <f t="shared" si="1"/>
        <v>5.195769159398775</v>
      </c>
      <c r="J14" s="460">
        <f t="shared" si="2"/>
        <v>0.10300782859497322</v>
      </c>
      <c r="K14" s="463">
        <v>0</v>
      </c>
    </row>
    <row r="15" spans="1:11" ht="30" customHeight="1">
      <c r="A15" s="9">
        <v>10</v>
      </c>
      <c r="B15" s="457" t="s">
        <v>570</v>
      </c>
      <c r="C15" s="459">
        <v>4542</v>
      </c>
      <c r="D15" s="462">
        <v>6991</v>
      </c>
      <c r="E15" s="462">
        <v>0</v>
      </c>
      <c r="F15" s="462">
        <v>16</v>
      </c>
      <c r="G15" s="462">
        <v>0</v>
      </c>
      <c r="H15" s="460">
        <f t="shared" si="0"/>
        <v>0</v>
      </c>
      <c r="I15" s="460">
        <f t="shared" si="1"/>
        <v>3.522677234698371</v>
      </c>
      <c r="J15" s="460">
        <f t="shared" si="2"/>
        <v>0</v>
      </c>
      <c r="K15" s="463">
        <v>0</v>
      </c>
    </row>
    <row r="16" spans="1:11" ht="30" customHeight="1">
      <c r="A16" s="9">
        <v>11</v>
      </c>
      <c r="B16" s="457" t="s">
        <v>567</v>
      </c>
      <c r="C16" s="459">
        <v>8502</v>
      </c>
      <c r="D16" s="462">
        <v>8502</v>
      </c>
      <c r="E16" s="462">
        <v>0</v>
      </c>
      <c r="F16" s="462">
        <v>209</v>
      </c>
      <c r="G16" s="462">
        <v>0</v>
      </c>
      <c r="H16" s="460">
        <f t="shared" si="0"/>
        <v>0</v>
      </c>
      <c r="I16" s="460">
        <f t="shared" si="1"/>
        <v>24.582451187955773</v>
      </c>
      <c r="J16" s="460">
        <f t="shared" si="2"/>
        <v>0</v>
      </c>
      <c r="K16" s="463">
        <v>0</v>
      </c>
    </row>
    <row r="17" spans="1:11" ht="30" customHeight="1">
      <c r="A17" s="10">
        <v>12</v>
      </c>
      <c r="B17" s="517" t="s">
        <v>485</v>
      </c>
      <c r="C17" s="459">
        <v>236</v>
      </c>
      <c r="D17" s="518">
        <v>253</v>
      </c>
      <c r="E17" s="518">
        <v>0</v>
      </c>
      <c r="F17" s="518">
        <v>0</v>
      </c>
      <c r="G17" s="518">
        <v>0</v>
      </c>
      <c r="H17" s="519">
        <v>0</v>
      </c>
      <c r="I17" s="519">
        <v>0</v>
      </c>
      <c r="J17" s="519">
        <v>0</v>
      </c>
      <c r="K17" s="520">
        <v>0</v>
      </c>
    </row>
    <row r="18" spans="1:11" ht="50.25" customHeight="1" thickBot="1">
      <c r="A18" s="774" t="s">
        <v>539</v>
      </c>
      <c r="B18" s="775"/>
      <c r="C18" s="453">
        <f>SUM(C6:C17)</f>
        <v>107064</v>
      </c>
      <c r="D18" s="453">
        <f>SUM(D6:D17)</f>
        <v>141635</v>
      </c>
      <c r="E18" s="453">
        <f>SUM(E6:E17)</f>
        <v>10</v>
      </c>
      <c r="F18" s="453">
        <f>SUM(F6:F17)</f>
        <v>815</v>
      </c>
      <c r="G18" s="453">
        <f>SUM(G6:G17)</f>
        <v>15</v>
      </c>
      <c r="H18" s="454">
        <f>E18/C18*1000</f>
        <v>0.0934020772621983</v>
      </c>
      <c r="I18" s="454">
        <f>F18/C18*1000</f>
        <v>7.6122692968691625</v>
      </c>
      <c r="J18" s="454">
        <f>G18/D18*1000</f>
        <v>0.10590602605288241</v>
      </c>
      <c r="K18" s="455">
        <v>0</v>
      </c>
    </row>
    <row r="20" spans="1:12" ht="12.75">
      <c r="A20" s="740" t="s">
        <v>345</v>
      </c>
      <c r="B20" s="740"/>
      <c r="C20" s="740"/>
      <c r="D20" s="740"/>
      <c r="E20" s="740"/>
      <c r="F20" s="740"/>
      <c r="G20" s="740"/>
      <c r="H20" s="740"/>
      <c r="I20" s="740"/>
      <c r="J20" s="740"/>
      <c r="K20" s="740"/>
      <c r="L20" s="740"/>
    </row>
    <row r="22" ht="12.75">
      <c r="F22" s="592"/>
    </row>
  </sheetData>
  <sheetProtection/>
  <mergeCells count="14">
    <mergeCell ref="I3:I4"/>
    <mergeCell ref="J3:J4"/>
    <mergeCell ref="A3:A4"/>
    <mergeCell ref="B3:B4"/>
    <mergeCell ref="A1:K1"/>
    <mergeCell ref="A20:L20"/>
    <mergeCell ref="C3:C4"/>
    <mergeCell ref="D3:D4"/>
    <mergeCell ref="E3:E4"/>
    <mergeCell ref="F3:F4"/>
    <mergeCell ref="G3:G4"/>
    <mergeCell ref="K3:K4"/>
    <mergeCell ref="A18:B18"/>
    <mergeCell ref="H3:H4"/>
  </mergeCells>
  <printOptions/>
  <pageMargins left="0.6299212598425197" right="0.31496062992125984" top="0.4724409448818898" bottom="0.5511811023622047" header="0.5118110236220472" footer="0.5118110236220472"/>
  <pageSetup horizontalDpi="600" verticalDpi="600" orientation="landscape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421875" style="6" customWidth="1"/>
    <col min="2" max="2" width="53.57421875" style="6" customWidth="1"/>
    <col min="3" max="5" width="25.8515625" style="6" customWidth="1"/>
    <col min="6" max="16384" width="9.140625" style="6" customWidth="1"/>
  </cols>
  <sheetData>
    <row r="1" spans="1:6" s="5" customFormat="1" ht="33" customHeight="1">
      <c r="A1" s="684" t="s">
        <v>618</v>
      </c>
      <c r="B1" s="684"/>
      <c r="C1" s="684"/>
      <c r="D1" s="684"/>
      <c r="E1" s="684"/>
      <c r="F1" s="496"/>
    </row>
    <row r="2" spans="1:5" ht="12" customHeight="1" thickBot="1">
      <c r="A2" s="3"/>
      <c r="B2" s="2"/>
      <c r="C2" s="2"/>
      <c r="D2" s="2"/>
      <c r="E2" s="124" t="s">
        <v>83</v>
      </c>
    </row>
    <row r="3" spans="1:5" ht="21.75" customHeight="1">
      <c r="A3" s="693" t="s">
        <v>97</v>
      </c>
      <c r="B3" s="785" t="s">
        <v>51</v>
      </c>
      <c r="C3" s="781" t="s">
        <v>522</v>
      </c>
      <c r="D3" s="781" t="s">
        <v>32</v>
      </c>
      <c r="E3" s="783" t="s">
        <v>33</v>
      </c>
    </row>
    <row r="4" spans="1:5" ht="16.5" customHeight="1" thickBot="1">
      <c r="A4" s="694"/>
      <c r="B4" s="786"/>
      <c r="C4" s="782"/>
      <c r="D4" s="782"/>
      <c r="E4" s="784"/>
    </row>
    <row r="5" spans="1:5" ht="12" customHeight="1" thickBot="1" thickTop="1">
      <c r="A5" s="7">
        <v>0</v>
      </c>
      <c r="B5" s="87">
        <v>1</v>
      </c>
      <c r="C5" s="82">
        <v>2</v>
      </c>
      <c r="D5" s="82">
        <v>3</v>
      </c>
      <c r="E5" s="83">
        <v>4</v>
      </c>
    </row>
    <row r="6" spans="1:5" ht="21.75" customHeight="1" thickTop="1">
      <c r="A6" s="8">
        <v>1</v>
      </c>
      <c r="B6" s="93" t="s">
        <v>568</v>
      </c>
      <c r="C6" s="221">
        <v>38269</v>
      </c>
      <c r="D6" s="222">
        <v>910</v>
      </c>
      <c r="E6" s="227">
        <f>D6/C6*100</f>
        <v>2.3779037863544907</v>
      </c>
    </row>
    <row r="7" spans="1:5" ht="21.75" customHeight="1">
      <c r="A7" s="9">
        <v>2</v>
      </c>
      <c r="B7" s="91" t="s">
        <v>569</v>
      </c>
      <c r="C7" s="221">
        <v>3586</v>
      </c>
      <c r="D7" s="222">
        <v>12</v>
      </c>
      <c r="E7" s="227">
        <f aca="true" t="shared" si="0" ref="E7:E26">D7/C7*100</f>
        <v>0.33463469046291133</v>
      </c>
    </row>
    <row r="8" spans="1:5" ht="21.75" customHeight="1">
      <c r="A8" s="9">
        <v>3</v>
      </c>
      <c r="B8" s="92" t="s">
        <v>540</v>
      </c>
      <c r="C8" s="221">
        <v>4266</v>
      </c>
      <c r="D8" s="222">
        <v>46</v>
      </c>
      <c r="E8" s="227">
        <f t="shared" si="0"/>
        <v>1.0782934833567746</v>
      </c>
    </row>
    <row r="9" spans="1:5" ht="21.75" customHeight="1">
      <c r="A9" s="9">
        <v>4</v>
      </c>
      <c r="B9" s="92" t="s">
        <v>541</v>
      </c>
      <c r="C9" s="221">
        <v>3145</v>
      </c>
      <c r="D9" s="221">
        <v>47</v>
      </c>
      <c r="E9" s="227">
        <f t="shared" si="0"/>
        <v>1.494435612082671</v>
      </c>
    </row>
    <row r="10" spans="1:5" ht="21.75" customHeight="1">
      <c r="A10" s="9">
        <v>5</v>
      </c>
      <c r="B10" s="91" t="s">
        <v>542</v>
      </c>
      <c r="C10" s="221">
        <v>3097</v>
      </c>
      <c r="D10" s="228">
        <v>316</v>
      </c>
      <c r="E10" s="227">
        <f t="shared" si="0"/>
        <v>10.203422667097191</v>
      </c>
    </row>
    <row r="11" spans="1:5" ht="21.75" customHeight="1">
      <c r="A11" s="9">
        <v>6</v>
      </c>
      <c r="B11" s="91" t="s">
        <v>553</v>
      </c>
      <c r="C11" s="221">
        <v>3155</v>
      </c>
      <c r="D11" s="222">
        <v>273</v>
      </c>
      <c r="E11" s="227">
        <f t="shared" si="0"/>
        <v>8.652931854199682</v>
      </c>
    </row>
    <row r="12" spans="1:5" ht="21.75" customHeight="1">
      <c r="A12" s="9">
        <v>7</v>
      </c>
      <c r="B12" s="92" t="s">
        <v>486</v>
      </c>
      <c r="C12" s="221">
        <v>6887</v>
      </c>
      <c r="D12" s="222">
        <v>12</v>
      </c>
      <c r="E12" s="227">
        <f t="shared" si="0"/>
        <v>0.1742413242340642</v>
      </c>
    </row>
    <row r="13" spans="1:5" ht="21.75" customHeight="1">
      <c r="A13" s="9">
        <v>8</v>
      </c>
      <c r="B13" s="91" t="s">
        <v>544</v>
      </c>
      <c r="C13" s="221">
        <v>662</v>
      </c>
      <c r="D13" s="222">
        <v>30</v>
      </c>
      <c r="E13" s="227">
        <f t="shared" si="0"/>
        <v>4.531722054380665</v>
      </c>
    </row>
    <row r="14" spans="1:5" ht="21.75" customHeight="1">
      <c r="A14" s="9">
        <v>9</v>
      </c>
      <c r="B14" s="91" t="s">
        <v>562</v>
      </c>
      <c r="C14" s="221">
        <v>1445</v>
      </c>
      <c r="D14" s="222">
        <v>18</v>
      </c>
      <c r="E14" s="227">
        <f t="shared" si="0"/>
        <v>1.245674740484429</v>
      </c>
    </row>
    <row r="15" spans="1:5" ht="21.75" customHeight="1">
      <c r="A15" s="9">
        <v>10</v>
      </c>
      <c r="B15" s="91" t="s">
        <v>570</v>
      </c>
      <c r="C15" s="221">
        <v>2085</v>
      </c>
      <c r="D15" s="222">
        <v>30</v>
      </c>
      <c r="E15" s="227">
        <f t="shared" si="0"/>
        <v>1.4388489208633095</v>
      </c>
    </row>
    <row r="16" spans="1:5" ht="21.75" customHeight="1">
      <c r="A16" s="9">
        <v>11</v>
      </c>
      <c r="B16" s="91" t="s">
        <v>545</v>
      </c>
      <c r="C16" s="221">
        <v>229</v>
      </c>
      <c r="D16" s="222">
        <v>0</v>
      </c>
      <c r="E16" s="227">
        <f t="shared" si="0"/>
        <v>0</v>
      </c>
    </row>
    <row r="17" spans="1:5" ht="21.75" customHeight="1">
      <c r="A17" s="10">
        <v>12</v>
      </c>
      <c r="B17" s="93" t="s">
        <v>576</v>
      </c>
      <c r="C17" s="252">
        <v>1376</v>
      </c>
      <c r="D17" s="222">
        <v>69</v>
      </c>
      <c r="E17" s="227">
        <f t="shared" si="0"/>
        <v>5.0145348837209305</v>
      </c>
    </row>
    <row r="18" spans="1:5" ht="21.75" customHeight="1">
      <c r="A18" s="10">
        <v>13</v>
      </c>
      <c r="B18" s="111" t="s">
        <v>450</v>
      </c>
      <c r="C18" s="221">
        <v>2942</v>
      </c>
      <c r="D18" s="222">
        <v>0</v>
      </c>
      <c r="E18" s="227">
        <f t="shared" si="0"/>
        <v>0</v>
      </c>
    </row>
    <row r="19" spans="1:5" ht="18" customHeight="1">
      <c r="A19" s="9">
        <v>14</v>
      </c>
      <c r="B19" s="91" t="s">
        <v>567</v>
      </c>
      <c r="C19" s="221">
        <v>6634</v>
      </c>
      <c r="D19" s="222">
        <v>6</v>
      </c>
      <c r="E19" s="227">
        <f t="shared" si="0"/>
        <v>0.09044317154054868</v>
      </c>
    </row>
    <row r="20" spans="1:5" ht="18" customHeight="1">
      <c r="A20" s="9">
        <v>15</v>
      </c>
      <c r="B20" s="91" t="s">
        <v>548</v>
      </c>
      <c r="C20" s="221">
        <v>601</v>
      </c>
      <c r="D20" s="222">
        <v>29</v>
      </c>
      <c r="E20" s="227">
        <f t="shared" si="0"/>
        <v>4.825291181364393</v>
      </c>
    </row>
    <row r="21" spans="1:5" ht="18" customHeight="1">
      <c r="A21" s="9">
        <v>16</v>
      </c>
      <c r="B21" s="91" t="s">
        <v>566</v>
      </c>
      <c r="C21" s="221">
        <v>948</v>
      </c>
      <c r="D21" s="221">
        <v>62</v>
      </c>
      <c r="E21" s="227">
        <f t="shared" si="0"/>
        <v>6.5400843881856545</v>
      </c>
    </row>
    <row r="22" spans="1:5" ht="21.75" customHeight="1">
      <c r="A22" s="9">
        <v>17</v>
      </c>
      <c r="B22" s="91" t="s">
        <v>559</v>
      </c>
      <c r="C22" s="221">
        <v>216</v>
      </c>
      <c r="D22" s="221">
        <v>0</v>
      </c>
      <c r="E22" s="227">
        <f t="shared" si="0"/>
        <v>0</v>
      </c>
    </row>
    <row r="23" spans="1:5" ht="18" customHeight="1">
      <c r="A23" s="9">
        <v>18</v>
      </c>
      <c r="B23" s="91" t="s">
        <v>549</v>
      </c>
      <c r="C23" s="221">
        <v>4805</v>
      </c>
      <c r="D23" s="222">
        <v>0</v>
      </c>
      <c r="E23" s="227">
        <f t="shared" si="0"/>
        <v>0</v>
      </c>
    </row>
    <row r="24" spans="1:5" ht="20.25" customHeight="1">
      <c r="A24" s="9">
        <v>19</v>
      </c>
      <c r="B24" s="91" t="s">
        <v>564</v>
      </c>
      <c r="C24" s="221">
        <v>869</v>
      </c>
      <c r="D24" s="222">
        <v>75</v>
      </c>
      <c r="E24" s="227">
        <f t="shared" si="0"/>
        <v>8.63060989643268</v>
      </c>
    </row>
    <row r="25" spans="1:5" ht="18" customHeight="1">
      <c r="A25" s="9">
        <v>20</v>
      </c>
      <c r="B25" s="91" t="s">
        <v>561</v>
      </c>
      <c r="C25" s="221">
        <v>2</v>
      </c>
      <c r="D25" s="222">
        <v>0</v>
      </c>
      <c r="E25" s="227">
        <f t="shared" si="0"/>
        <v>0</v>
      </c>
    </row>
    <row r="26" spans="1:5" ht="18" customHeight="1" thickBot="1">
      <c r="A26" s="32">
        <v>21</v>
      </c>
      <c r="B26" s="93" t="s">
        <v>485</v>
      </c>
      <c r="C26" s="223">
        <v>236</v>
      </c>
      <c r="D26" s="230">
        <v>0</v>
      </c>
      <c r="E26" s="227">
        <f t="shared" si="0"/>
        <v>0</v>
      </c>
    </row>
    <row r="27" spans="1:18" s="12" customFormat="1" ht="31.5" customHeight="1" thickBot="1" thickTop="1">
      <c r="A27" s="721" t="s">
        <v>539</v>
      </c>
      <c r="B27" s="733"/>
      <c r="C27" s="78">
        <f>SUM(C6:C26)</f>
        <v>85455</v>
      </c>
      <c r="D27" s="78">
        <f>SUM(D6:D26)</f>
        <v>1935</v>
      </c>
      <c r="E27" s="77">
        <f>D27/C27*100</f>
        <v>2.2643496577145865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5" s="11" customFormat="1" ht="19.5" customHeight="1">
      <c r="A28" s="787" t="s">
        <v>487</v>
      </c>
      <c r="B28" s="788"/>
      <c r="C28" s="788"/>
      <c r="D28" s="788"/>
      <c r="E28" s="788"/>
    </row>
    <row r="29" spans="1:5" ht="13.5">
      <c r="A29" s="740" t="s">
        <v>346</v>
      </c>
      <c r="B29" s="740"/>
      <c r="C29" s="740"/>
      <c r="D29" s="740"/>
      <c r="E29" s="740"/>
    </row>
  </sheetData>
  <sheetProtection/>
  <mergeCells count="9">
    <mergeCell ref="A1:E1"/>
    <mergeCell ref="A29:E29"/>
    <mergeCell ref="D3:D4"/>
    <mergeCell ref="E3:E4"/>
    <mergeCell ref="A27:B27"/>
    <mergeCell ref="A3:A4"/>
    <mergeCell ref="B3:B4"/>
    <mergeCell ref="C3:C4"/>
    <mergeCell ref="A28:E28"/>
  </mergeCells>
  <printOptions horizontalCentered="1" verticalCentered="1"/>
  <pageMargins left="0.5511811023622047" right="0.35433070866141736" top="0.3937007874015748" bottom="0" header="0.3937007874015748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5"/>
  <sheetViews>
    <sheetView zoomScalePageLayoutView="0" workbookViewId="0" topLeftCell="A18">
      <selection activeCell="I10" sqref="I10"/>
    </sheetView>
  </sheetViews>
  <sheetFormatPr defaultColWidth="9.140625" defaultRowHeight="12.75"/>
  <cols>
    <col min="1" max="1" width="4.140625" style="6" customWidth="1"/>
    <col min="2" max="2" width="38.8515625" style="6" customWidth="1"/>
    <col min="3" max="3" width="7.421875" style="6" customWidth="1"/>
    <col min="4" max="4" width="8.7109375" style="6" customWidth="1"/>
    <col min="5" max="5" width="11.7109375" style="6" customWidth="1"/>
    <col min="6" max="6" width="10.421875" style="6" customWidth="1"/>
    <col min="7" max="7" width="12.140625" style="6" customWidth="1"/>
    <col min="8" max="8" width="11.57421875" style="6" customWidth="1"/>
    <col min="9" max="16384" width="9.140625" style="6" customWidth="1"/>
  </cols>
  <sheetData>
    <row r="1" spans="1:8" ht="29.25" customHeight="1">
      <c r="A1" s="659" t="s">
        <v>592</v>
      </c>
      <c r="B1" s="659"/>
      <c r="C1" s="659"/>
      <c r="D1" s="659"/>
      <c r="E1" s="659"/>
      <c r="F1" s="659"/>
      <c r="G1" s="659"/>
      <c r="H1" s="659"/>
    </row>
    <row r="2" spans="1:8" s="45" customFormat="1" ht="11.25" customHeight="1">
      <c r="A2" s="659" t="s">
        <v>512</v>
      </c>
      <c r="B2" s="659"/>
      <c r="C2" s="659"/>
      <c r="D2" s="659"/>
      <c r="E2" s="659"/>
      <c r="F2" s="659"/>
      <c r="G2" s="659"/>
      <c r="H2" s="659"/>
    </row>
    <row r="3" spans="2:8" s="45" customFormat="1" ht="12" customHeight="1" thickBot="1">
      <c r="B3" s="47"/>
      <c r="C3" s="27"/>
      <c r="D3" s="27"/>
      <c r="H3" s="4" t="s">
        <v>68</v>
      </c>
    </row>
    <row r="4" spans="1:8" ht="50.25" customHeight="1">
      <c r="A4" s="652" t="s">
        <v>57</v>
      </c>
      <c r="B4" s="654" t="s">
        <v>51</v>
      </c>
      <c r="C4" s="644" t="s">
        <v>557</v>
      </c>
      <c r="D4" s="644" t="s">
        <v>572</v>
      </c>
      <c r="E4" s="644" t="s">
        <v>573</v>
      </c>
      <c r="F4" s="644" t="s">
        <v>184</v>
      </c>
      <c r="G4" s="644" t="s">
        <v>574</v>
      </c>
      <c r="H4" s="646" t="s">
        <v>575</v>
      </c>
    </row>
    <row r="5" spans="1:8" ht="40.5" customHeight="1" thickBot="1">
      <c r="A5" s="653"/>
      <c r="B5" s="655"/>
      <c r="C5" s="645"/>
      <c r="D5" s="645"/>
      <c r="E5" s="645"/>
      <c r="F5" s="660"/>
      <c r="G5" s="645"/>
      <c r="H5" s="647"/>
    </row>
    <row r="6" spans="1:8" s="35" customFormat="1" ht="9.7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8" ht="19.5" customHeight="1" thickTop="1">
      <c r="A7" s="8">
        <v>1</v>
      </c>
      <c r="B7" s="64" t="s">
        <v>102</v>
      </c>
      <c r="C7" s="221">
        <f>леталитет!E7</f>
        <v>3369</v>
      </c>
      <c r="D7" s="222">
        <v>405</v>
      </c>
      <c r="E7" s="221">
        <v>181</v>
      </c>
      <c r="F7" s="221">
        <v>202</v>
      </c>
      <c r="G7" s="85">
        <f aca="true" t="shared" si="0" ref="G7:G12">E7/F7*100</f>
        <v>89.60396039603961</v>
      </c>
      <c r="H7" s="227">
        <f aca="true" t="shared" si="1" ref="H7:H23">D7/C7*100</f>
        <v>12.021371326803205</v>
      </c>
    </row>
    <row r="8" spans="1:8" ht="19.5" customHeight="1">
      <c r="A8" s="9">
        <v>2</v>
      </c>
      <c r="B8" s="65" t="s">
        <v>569</v>
      </c>
      <c r="C8" s="221">
        <f>леталитет!E8</f>
        <v>164</v>
      </c>
      <c r="D8" s="222">
        <v>44</v>
      </c>
      <c r="E8" s="161">
        <v>26</v>
      </c>
      <c r="F8" s="161">
        <v>32</v>
      </c>
      <c r="G8" s="85">
        <f t="shared" si="0"/>
        <v>81.25</v>
      </c>
      <c r="H8" s="227">
        <f t="shared" si="1"/>
        <v>26.82926829268293</v>
      </c>
    </row>
    <row r="9" spans="1:8" ht="19.5" customHeight="1">
      <c r="A9" s="9">
        <v>3</v>
      </c>
      <c r="B9" s="66" t="s">
        <v>104</v>
      </c>
      <c r="C9" s="221">
        <f>леталитет!E9</f>
        <v>745</v>
      </c>
      <c r="D9" s="222">
        <v>16</v>
      </c>
      <c r="E9" s="221">
        <v>16</v>
      </c>
      <c r="F9" s="221">
        <v>16</v>
      </c>
      <c r="G9" s="85">
        <f t="shared" si="0"/>
        <v>100</v>
      </c>
      <c r="H9" s="227">
        <f t="shared" si="1"/>
        <v>2.1476510067114094</v>
      </c>
    </row>
    <row r="10" spans="1:8" ht="19.5" customHeight="1">
      <c r="A10" s="9">
        <v>4</v>
      </c>
      <c r="B10" s="66" t="s">
        <v>541</v>
      </c>
      <c r="C10" s="221">
        <f>леталитет!E10</f>
        <v>782</v>
      </c>
      <c r="D10" s="221">
        <v>133</v>
      </c>
      <c r="E10" s="221">
        <v>36</v>
      </c>
      <c r="F10" s="221">
        <v>55</v>
      </c>
      <c r="G10" s="85">
        <f t="shared" si="0"/>
        <v>65.45454545454545</v>
      </c>
      <c r="H10" s="227">
        <f t="shared" si="1"/>
        <v>17.007672634271103</v>
      </c>
    </row>
    <row r="11" spans="1:8" ht="19.5" customHeight="1">
      <c r="A11" s="9">
        <v>5</v>
      </c>
      <c r="B11" s="65" t="s">
        <v>583</v>
      </c>
      <c r="C11" s="221">
        <f>леталитет!E11</f>
        <v>746</v>
      </c>
      <c r="D11" s="222">
        <v>169</v>
      </c>
      <c r="E11" s="221">
        <v>59</v>
      </c>
      <c r="F11" s="221">
        <v>81</v>
      </c>
      <c r="G11" s="85">
        <f t="shared" si="0"/>
        <v>72.8395061728395</v>
      </c>
      <c r="H11" s="227">
        <f t="shared" si="1"/>
        <v>22.654155495978554</v>
      </c>
    </row>
    <row r="12" spans="1:8" ht="19.5" customHeight="1">
      <c r="A12" s="9">
        <v>6</v>
      </c>
      <c r="B12" s="65" t="s">
        <v>553</v>
      </c>
      <c r="C12" s="221">
        <f>леталитет!E12</f>
        <v>145</v>
      </c>
      <c r="D12" s="222">
        <v>18</v>
      </c>
      <c r="E12" s="221">
        <v>18</v>
      </c>
      <c r="F12" s="221">
        <v>18</v>
      </c>
      <c r="G12" s="85">
        <f t="shared" si="0"/>
        <v>100</v>
      </c>
      <c r="H12" s="227">
        <f>D12/C12*100</f>
        <v>12.413793103448276</v>
      </c>
    </row>
    <row r="13" spans="1:8" ht="18" customHeight="1">
      <c r="A13" s="9">
        <v>7</v>
      </c>
      <c r="B13" s="66" t="s">
        <v>447</v>
      </c>
      <c r="C13" s="221">
        <f>леталитет!E13</f>
        <v>0</v>
      </c>
      <c r="D13" s="222">
        <v>0</v>
      </c>
      <c r="E13" s="221">
        <v>0</v>
      </c>
      <c r="F13" s="221">
        <v>0</v>
      </c>
      <c r="G13" s="85"/>
      <c r="H13" s="227"/>
    </row>
    <row r="14" spans="1:8" ht="18" customHeight="1">
      <c r="A14" s="9">
        <v>8</v>
      </c>
      <c r="B14" s="65" t="s">
        <v>544</v>
      </c>
      <c r="C14" s="221">
        <f>леталитет!E14</f>
        <v>68</v>
      </c>
      <c r="D14" s="222">
        <v>20</v>
      </c>
      <c r="E14" s="221">
        <v>20</v>
      </c>
      <c r="F14" s="221">
        <v>20</v>
      </c>
      <c r="G14" s="85">
        <f>E14/F14*100</f>
        <v>100</v>
      </c>
      <c r="H14" s="227">
        <f t="shared" si="1"/>
        <v>29.411764705882355</v>
      </c>
    </row>
    <row r="15" spans="1:11" ht="20.25" customHeight="1">
      <c r="A15" s="9">
        <v>9</v>
      </c>
      <c r="B15" s="65" t="s">
        <v>562</v>
      </c>
      <c r="C15" s="221">
        <f>леталитет!E15</f>
        <v>97</v>
      </c>
      <c r="D15" s="222">
        <v>37</v>
      </c>
      <c r="E15" s="221">
        <v>35</v>
      </c>
      <c r="F15" s="221">
        <v>35</v>
      </c>
      <c r="G15" s="85">
        <f>E15/F15*100</f>
        <v>100</v>
      </c>
      <c r="H15" s="227">
        <f t="shared" si="1"/>
        <v>38.144329896907216</v>
      </c>
      <c r="K15" s="48"/>
    </row>
    <row r="16" spans="1:8" ht="18" customHeight="1">
      <c r="A16" s="9">
        <v>10</v>
      </c>
      <c r="B16" s="65" t="s">
        <v>563</v>
      </c>
      <c r="C16" s="221">
        <f>леталитет!E16</f>
        <v>0</v>
      </c>
      <c r="D16" s="222">
        <v>0</v>
      </c>
      <c r="E16" s="221">
        <v>0</v>
      </c>
      <c r="F16" s="221">
        <v>0</v>
      </c>
      <c r="G16" s="85"/>
      <c r="H16" s="227"/>
    </row>
    <row r="17" spans="1:8" ht="18" customHeight="1">
      <c r="A17" s="9">
        <v>11</v>
      </c>
      <c r="B17" s="65" t="s">
        <v>570</v>
      </c>
      <c r="C17" s="221">
        <f>леталитет!E17</f>
        <v>68</v>
      </c>
      <c r="D17" s="222">
        <v>5</v>
      </c>
      <c r="E17" s="221">
        <v>5</v>
      </c>
      <c r="F17" s="221">
        <v>5</v>
      </c>
      <c r="G17" s="85">
        <f>E17/F17*100</f>
        <v>100</v>
      </c>
      <c r="H17" s="227">
        <f t="shared" si="1"/>
        <v>7.352941176470589</v>
      </c>
    </row>
    <row r="18" spans="1:8" ht="18" customHeight="1">
      <c r="A18" s="9">
        <v>12</v>
      </c>
      <c r="B18" s="65" t="s">
        <v>545</v>
      </c>
      <c r="C18" s="221">
        <f>леталитет!E18</f>
        <v>0</v>
      </c>
      <c r="D18" s="221">
        <v>0</v>
      </c>
      <c r="E18" s="221">
        <v>0</v>
      </c>
      <c r="F18" s="221">
        <v>0</v>
      </c>
      <c r="G18" s="85"/>
      <c r="H18" s="227"/>
    </row>
    <row r="19" spans="1:8" ht="18" customHeight="1">
      <c r="A19" s="9">
        <v>13</v>
      </c>
      <c r="B19" s="65" t="s">
        <v>546</v>
      </c>
      <c r="C19" s="221">
        <f>леталитет!E19</f>
        <v>3</v>
      </c>
      <c r="D19" s="221">
        <v>0</v>
      </c>
      <c r="E19" s="221">
        <v>0</v>
      </c>
      <c r="F19" s="221">
        <v>0</v>
      </c>
      <c r="G19" s="85"/>
      <c r="H19" s="227">
        <f t="shared" si="1"/>
        <v>0</v>
      </c>
    </row>
    <row r="20" spans="1:8" ht="27" customHeight="1">
      <c r="A20" s="10">
        <v>14</v>
      </c>
      <c r="B20" s="64" t="s">
        <v>576</v>
      </c>
      <c r="C20" s="221">
        <f>леталитет!E20</f>
        <v>1081</v>
      </c>
      <c r="D20" s="222">
        <v>18</v>
      </c>
      <c r="E20" s="252">
        <v>11</v>
      </c>
      <c r="F20" s="252">
        <v>11</v>
      </c>
      <c r="G20" s="85">
        <f>E20/F20*100</f>
        <v>100</v>
      </c>
      <c r="H20" s="227">
        <f t="shared" si="1"/>
        <v>1.6651248843663276</v>
      </c>
    </row>
    <row r="21" spans="1:8" ht="19.5" customHeight="1">
      <c r="A21" s="10">
        <v>15</v>
      </c>
      <c r="B21" s="70" t="s">
        <v>450</v>
      </c>
      <c r="C21" s="221">
        <f>леталитет!E21</f>
        <v>8</v>
      </c>
      <c r="D21" s="222">
        <v>8</v>
      </c>
      <c r="E21" s="221">
        <v>4</v>
      </c>
      <c r="F21" s="221">
        <v>4</v>
      </c>
      <c r="G21" s="85">
        <f>E21/F21*100</f>
        <v>100</v>
      </c>
      <c r="H21" s="227">
        <f t="shared" si="1"/>
        <v>100</v>
      </c>
    </row>
    <row r="22" spans="1:8" ht="19.5" customHeight="1">
      <c r="A22" s="9">
        <v>16</v>
      </c>
      <c r="B22" s="65" t="s">
        <v>567</v>
      </c>
      <c r="C22" s="221">
        <f>леталитет!E22</f>
        <v>36</v>
      </c>
      <c r="D22" s="222">
        <v>8</v>
      </c>
      <c r="E22" s="221">
        <v>2</v>
      </c>
      <c r="F22" s="221">
        <v>2</v>
      </c>
      <c r="G22" s="85">
        <f>E22/F22*100</f>
        <v>100</v>
      </c>
      <c r="H22" s="227">
        <f t="shared" si="1"/>
        <v>22.22222222222222</v>
      </c>
    </row>
    <row r="23" spans="1:8" ht="19.5" customHeight="1">
      <c r="A23" s="9">
        <v>17</v>
      </c>
      <c r="B23" s="65" t="s">
        <v>548</v>
      </c>
      <c r="C23" s="221">
        <f>леталитет!E23</f>
        <v>101</v>
      </c>
      <c r="D23" s="222">
        <v>96</v>
      </c>
      <c r="E23" s="221">
        <v>91</v>
      </c>
      <c r="F23" s="221">
        <v>91</v>
      </c>
      <c r="G23" s="85">
        <f>E23/F23*100</f>
        <v>100</v>
      </c>
      <c r="H23" s="227">
        <f t="shared" si="1"/>
        <v>95.04950495049505</v>
      </c>
    </row>
    <row r="24" spans="1:8" ht="19.5" customHeight="1">
      <c r="A24" s="9">
        <v>18</v>
      </c>
      <c r="B24" s="65" t="s">
        <v>566</v>
      </c>
      <c r="C24" s="221">
        <f>леталитет!E24</f>
        <v>242</v>
      </c>
      <c r="D24" s="221">
        <v>0</v>
      </c>
      <c r="E24" s="221">
        <v>0</v>
      </c>
      <c r="F24" s="221">
        <v>0</v>
      </c>
      <c r="G24" s="85"/>
      <c r="H24" s="227"/>
    </row>
    <row r="25" spans="1:8" ht="19.5" customHeight="1">
      <c r="A25" s="9">
        <v>19</v>
      </c>
      <c r="B25" s="65" t="s">
        <v>559</v>
      </c>
      <c r="C25" s="221">
        <f>леталитет!E25</f>
        <v>0</v>
      </c>
      <c r="D25" s="222">
        <v>0</v>
      </c>
      <c r="E25" s="221">
        <v>0</v>
      </c>
      <c r="F25" s="221">
        <v>0</v>
      </c>
      <c r="G25" s="85"/>
      <c r="H25" s="227"/>
    </row>
    <row r="26" spans="1:8" ht="18" customHeight="1">
      <c r="A26" s="9">
        <v>20</v>
      </c>
      <c r="B26" s="65" t="s">
        <v>549</v>
      </c>
      <c r="C26" s="221">
        <f>леталитет!E26</f>
        <v>70</v>
      </c>
      <c r="D26" s="222">
        <v>0</v>
      </c>
      <c r="E26" s="221">
        <v>0</v>
      </c>
      <c r="F26" s="221">
        <v>0</v>
      </c>
      <c r="G26" s="85"/>
      <c r="H26" s="227"/>
    </row>
    <row r="27" spans="1:8" ht="19.5" customHeight="1">
      <c r="A27" s="9">
        <v>21</v>
      </c>
      <c r="B27" s="65" t="s">
        <v>564</v>
      </c>
      <c r="C27" s="221">
        <f>леталитет!E27</f>
        <v>15</v>
      </c>
      <c r="D27" s="222">
        <v>0</v>
      </c>
      <c r="E27" s="221">
        <v>0</v>
      </c>
      <c r="F27" s="221">
        <v>0</v>
      </c>
      <c r="G27" s="85"/>
      <c r="H27" s="227"/>
    </row>
    <row r="28" spans="1:8" ht="21" customHeight="1">
      <c r="A28" s="9">
        <v>22</v>
      </c>
      <c r="B28" s="65" t="s">
        <v>577</v>
      </c>
      <c r="C28" s="221">
        <f>леталитет!E28</f>
        <v>0</v>
      </c>
      <c r="D28" s="222">
        <v>0</v>
      </c>
      <c r="E28" s="221">
        <v>0</v>
      </c>
      <c r="F28" s="221">
        <v>0</v>
      </c>
      <c r="G28" s="85"/>
      <c r="H28" s="227"/>
    </row>
    <row r="29" spans="1:8" ht="19.5" customHeight="1">
      <c r="A29" s="9">
        <v>23</v>
      </c>
      <c r="B29" s="65" t="s">
        <v>561</v>
      </c>
      <c r="C29" s="221">
        <f>леталитет!E29</f>
        <v>1</v>
      </c>
      <c r="D29" s="222">
        <v>0</v>
      </c>
      <c r="E29" s="221">
        <v>0</v>
      </c>
      <c r="F29" s="221">
        <v>0</v>
      </c>
      <c r="G29" s="85"/>
      <c r="H29" s="227"/>
    </row>
    <row r="30" spans="1:8" ht="19.5" customHeight="1">
      <c r="A30" s="9">
        <v>24</v>
      </c>
      <c r="B30" s="65" t="s">
        <v>3</v>
      </c>
      <c r="C30" s="221">
        <f>леталитет!E30</f>
        <v>0</v>
      </c>
      <c r="D30" s="221">
        <v>0</v>
      </c>
      <c r="E30" s="221">
        <v>0</v>
      </c>
      <c r="F30" s="221">
        <v>0</v>
      </c>
      <c r="G30" s="85"/>
      <c r="H30" s="227"/>
    </row>
    <row r="31" spans="1:8" ht="19.5" customHeight="1">
      <c r="A31" s="9">
        <v>25</v>
      </c>
      <c r="B31" s="65" t="s">
        <v>482</v>
      </c>
      <c r="C31" s="221">
        <f>леталитет!E31</f>
        <v>0</v>
      </c>
      <c r="D31" s="252">
        <v>0</v>
      </c>
      <c r="E31" s="252">
        <v>0</v>
      </c>
      <c r="F31" s="221">
        <v>0</v>
      </c>
      <c r="G31" s="85"/>
      <c r="H31" s="227"/>
    </row>
    <row r="32" spans="1:8" ht="19.5" customHeight="1" thickBot="1">
      <c r="A32" s="9">
        <v>26</v>
      </c>
      <c r="B32" s="65" t="s">
        <v>565</v>
      </c>
      <c r="C32" s="221">
        <f>леталитет!E32</f>
        <v>75</v>
      </c>
      <c r="D32" s="248">
        <v>0</v>
      </c>
      <c r="E32" s="252">
        <v>0</v>
      </c>
      <c r="F32" s="221">
        <v>0</v>
      </c>
      <c r="G32" s="85"/>
      <c r="H32" s="227"/>
    </row>
    <row r="33" spans="1:8" ht="39" customHeight="1" thickBot="1" thickTop="1">
      <c r="A33" s="657" t="s">
        <v>539</v>
      </c>
      <c r="B33" s="658"/>
      <c r="C33" s="78">
        <f>SUM(C7:C32)</f>
        <v>7816</v>
      </c>
      <c r="D33" s="78">
        <f>SUM(D7:D32)</f>
        <v>977</v>
      </c>
      <c r="E33" s="78">
        <f>SUM(E7:E32)</f>
        <v>504</v>
      </c>
      <c r="F33" s="78">
        <f>SUM(F7:F32)</f>
        <v>572</v>
      </c>
      <c r="G33" s="76">
        <f>E33/F33*100</f>
        <v>88.11188811188812</v>
      </c>
      <c r="H33" s="77">
        <f>D33/C33*100</f>
        <v>12.5</v>
      </c>
    </row>
    <row r="34" spans="1:8" ht="24.75" customHeight="1">
      <c r="A34" s="661" t="s">
        <v>1</v>
      </c>
      <c r="B34" s="661"/>
      <c r="C34" s="661"/>
      <c r="D34" s="661"/>
      <c r="E34" s="661"/>
      <c r="F34" s="661"/>
      <c r="G34" s="661"/>
      <c r="H34" s="661"/>
    </row>
    <row r="35" spans="1:8" ht="13.5">
      <c r="A35" s="650" t="s">
        <v>320</v>
      </c>
      <c r="B35" s="650"/>
      <c r="C35" s="650"/>
      <c r="D35" s="650"/>
      <c r="E35" s="650"/>
      <c r="F35" s="650"/>
      <c r="G35" s="650"/>
      <c r="H35" s="650"/>
    </row>
  </sheetData>
  <sheetProtection/>
  <mergeCells count="13">
    <mergeCell ref="A2:H2"/>
    <mergeCell ref="F4:F5"/>
    <mergeCell ref="A34:H34"/>
    <mergeCell ref="A35:H35"/>
    <mergeCell ref="A33:B33"/>
    <mergeCell ref="A1:H1"/>
    <mergeCell ref="A4:A5"/>
    <mergeCell ref="B4:B5"/>
    <mergeCell ref="C4:C5"/>
    <mergeCell ref="D4:D5"/>
    <mergeCell ref="E4:E5"/>
    <mergeCell ref="G4:G5"/>
    <mergeCell ref="H4:H5"/>
  </mergeCells>
  <printOptions verticalCentered="1"/>
  <pageMargins left="0.37" right="0.1968503937007874" top="0.5905511811023623" bottom="0.5905511811023623" header="0.5118110236220472" footer="0.5118110236220472"/>
  <pageSetup horizontalDpi="600" verticalDpi="600" orientation="portrait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E41"/>
  <sheetViews>
    <sheetView zoomScalePageLayoutView="0" workbookViewId="0" topLeftCell="A21">
      <selection activeCell="E35" sqref="E35"/>
    </sheetView>
  </sheetViews>
  <sheetFormatPr defaultColWidth="9.140625" defaultRowHeight="12.75"/>
  <cols>
    <col min="1" max="1" width="3.57421875" style="6" customWidth="1"/>
    <col min="2" max="5" width="32.8515625" style="6" customWidth="1"/>
    <col min="6" max="16384" width="9.140625" style="6" customWidth="1"/>
  </cols>
  <sheetData>
    <row r="1" spans="1:5" s="5" customFormat="1" ht="15" customHeight="1">
      <c r="A1" s="801" t="s">
        <v>607</v>
      </c>
      <c r="B1" s="802"/>
      <c r="C1" s="802"/>
      <c r="D1" s="802"/>
      <c r="E1" s="802"/>
    </row>
    <row r="2" spans="2:5" ht="14.25" customHeight="1" thickBot="1">
      <c r="B2" s="2"/>
      <c r="C2" s="2"/>
      <c r="D2" s="2"/>
      <c r="E2" s="24" t="s">
        <v>85</v>
      </c>
    </row>
    <row r="3" spans="1:5" ht="19.5" customHeight="1">
      <c r="A3" s="803" t="s">
        <v>97</v>
      </c>
      <c r="B3" s="805" t="s">
        <v>36</v>
      </c>
      <c r="C3" s="807" t="s">
        <v>34</v>
      </c>
      <c r="D3" s="807" t="s">
        <v>35</v>
      </c>
      <c r="E3" s="809" t="s">
        <v>19</v>
      </c>
    </row>
    <row r="4" spans="1:5" ht="15" customHeight="1" thickBot="1">
      <c r="A4" s="804"/>
      <c r="B4" s="806"/>
      <c r="C4" s="808"/>
      <c r="D4" s="808"/>
      <c r="E4" s="810"/>
    </row>
    <row r="5" spans="1:5" ht="9.75" customHeight="1" thickBot="1" thickTop="1">
      <c r="A5" s="7">
        <v>0</v>
      </c>
      <c r="B5" s="157">
        <v>1</v>
      </c>
      <c r="C5" s="158">
        <v>2</v>
      </c>
      <c r="D5" s="158">
        <v>3</v>
      </c>
      <c r="E5" s="159">
        <v>4</v>
      </c>
    </row>
    <row r="6" spans="1:5" ht="12.75" customHeight="1" thickTop="1">
      <c r="A6" s="798" t="s">
        <v>568</v>
      </c>
      <c r="B6" s="799"/>
      <c r="C6" s="799"/>
      <c r="D6" s="799"/>
      <c r="E6" s="800"/>
    </row>
    <row r="7" spans="1:5" ht="13.5">
      <c r="A7" s="797">
        <v>1</v>
      </c>
      <c r="B7" s="292" t="s">
        <v>41</v>
      </c>
      <c r="C7" s="293"/>
      <c r="D7" s="294"/>
      <c r="E7" s="295"/>
    </row>
    <row r="8" spans="1:5" ht="13.5">
      <c r="A8" s="792"/>
      <c r="B8" s="296" t="s">
        <v>38</v>
      </c>
      <c r="C8" s="297"/>
      <c r="D8" s="298"/>
      <c r="E8" s="299"/>
    </row>
    <row r="9" spans="1:5" ht="13.5">
      <c r="A9" s="792"/>
      <c r="B9" s="296" t="s">
        <v>39</v>
      </c>
      <c r="C9" s="297"/>
      <c r="D9" s="298"/>
      <c r="E9" s="299"/>
    </row>
    <row r="10" spans="1:5" ht="13.5">
      <c r="A10" s="792"/>
      <c r="B10" s="296" t="s">
        <v>40</v>
      </c>
      <c r="C10" s="297"/>
      <c r="D10" s="298"/>
      <c r="E10" s="299"/>
    </row>
    <row r="11" spans="1:5" ht="13.5">
      <c r="A11" s="792"/>
      <c r="B11" s="300" t="s">
        <v>37</v>
      </c>
      <c r="C11" s="301">
        <v>46683</v>
      </c>
      <c r="D11" s="302">
        <v>275</v>
      </c>
      <c r="E11" s="316">
        <f>D11/C11*100</f>
        <v>0.5890795364479575</v>
      </c>
    </row>
    <row r="12" spans="1:5" ht="13.5">
      <c r="A12" s="793"/>
      <c r="B12" s="304" t="s">
        <v>555</v>
      </c>
      <c r="C12" s="305">
        <f>C7+C8+C9+C10+C11</f>
        <v>46683</v>
      </c>
      <c r="D12" s="305">
        <f>D7+D8+D9+D10+D11</f>
        <v>275</v>
      </c>
      <c r="E12" s="306">
        <f>D12/C12*100</f>
        <v>0.5890795364479575</v>
      </c>
    </row>
    <row r="13" spans="1:5" ht="13.5">
      <c r="A13" s="789" t="s">
        <v>540</v>
      </c>
      <c r="B13" s="790"/>
      <c r="C13" s="790"/>
      <c r="D13" s="790"/>
      <c r="E13" s="791"/>
    </row>
    <row r="14" spans="1:5" ht="13.5">
      <c r="A14" s="797">
        <v>2</v>
      </c>
      <c r="B14" s="292" t="s">
        <v>41</v>
      </c>
      <c r="C14" s="293">
        <v>5050</v>
      </c>
      <c r="D14" s="294">
        <v>0</v>
      </c>
      <c r="E14" s="315">
        <f aca="true" t="shared" si="0" ref="E14:E19">D14/C14*100</f>
        <v>0</v>
      </c>
    </row>
    <row r="15" spans="1:5" ht="13.5">
      <c r="A15" s="792"/>
      <c r="B15" s="307" t="s">
        <v>38</v>
      </c>
      <c r="C15" s="297">
        <v>2056</v>
      </c>
      <c r="D15" s="298">
        <v>3</v>
      </c>
      <c r="E15" s="315">
        <f t="shared" si="0"/>
        <v>0.14591439688715954</v>
      </c>
    </row>
    <row r="16" spans="1:5" ht="13.5">
      <c r="A16" s="792"/>
      <c r="B16" s="296" t="s">
        <v>39</v>
      </c>
      <c r="C16" s="297">
        <v>645</v>
      </c>
      <c r="D16" s="297">
        <v>1</v>
      </c>
      <c r="E16" s="315">
        <f t="shared" si="0"/>
        <v>0.15503875968992248</v>
      </c>
    </row>
    <row r="17" spans="1:5" ht="13.5">
      <c r="A17" s="792"/>
      <c r="B17" s="296" t="s">
        <v>40</v>
      </c>
      <c r="C17" s="297">
        <v>383</v>
      </c>
      <c r="D17" s="298">
        <v>3</v>
      </c>
      <c r="E17" s="315">
        <f t="shared" si="0"/>
        <v>0.7832898172323759</v>
      </c>
    </row>
    <row r="18" spans="1:5" ht="13.5">
      <c r="A18" s="792"/>
      <c r="B18" s="300" t="s">
        <v>37</v>
      </c>
      <c r="C18" s="301">
        <v>211</v>
      </c>
      <c r="D18" s="302">
        <v>1</v>
      </c>
      <c r="E18" s="316">
        <f t="shared" si="0"/>
        <v>0.47393364928909953</v>
      </c>
    </row>
    <row r="19" spans="1:5" ht="13.5">
      <c r="A19" s="793"/>
      <c r="B19" s="304" t="s">
        <v>555</v>
      </c>
      <c r="C19" s="305">
        <f>C14+C15+C16+C17+C18</f>
        <v>8345</v>
      </c>
      <c r="D19" s="305">
        <f>D14+D15+D16+D17+D18</f>
        <v>8</v>
      </c>
      <c r="E19" s="306">
        <f t="shared" si="0"/>
        <v>0.09586578789694428</v>
      </c>
    </row>
    <row r="20" spans="1:5" ht="13.5">
      <c r="A20" s="789" t="s">
        <v>541</v>
      </c>
      <c r="B20" s="790"/>
      <c r="C20" s="790"/>
      <c r="D20" s="790"/>
      <c r="E20" s="791"/>
    </row>
    <row r="21" spans="1:5" ht="13.5">
      <c r="A21" s="792">
        <v>3</v>
      </c>
      <c r="B21" s="307" t="s">
        <v>41</v>
      </c>
      <c r="C21" s="308"/>
      <c r="D21" s="309"/>
      <c r="E21" s="318"/>
    </row>
    <row r="22" spans="1:5" ht="13.5">
      <c r="A22" s="792"/>
      <c r="B22" s="307" t="s">
        <v>38</v>
      </c>
      <c r="C22" s="308"/>
      <c r="D22" s="309"/>
      <c r="E22" s="303"/>
    </row>
    <row r="23" spans="1:5" ht="13.5">
      <c r="A23" s="792"/>
      <c r="B23" s="296" t="s">
        <v>39</v>
      </c>
      <c r="C23" s="308"/>
      <c r="D23" s="309"/>
      <c r="E23" s="303"/>
    </row>
    <row r="24" spans="1:5" ht="13.5">
      <c r="A24" s="792"/>
      <c r="B24" s="296" t="s">
        <v>40</v>
      </c>
      <c r="C24" s="297"/>
      <c r="D24" s="298"/>
      <c r="E24" s="303"/>
    </row>
    <row r="25" spans="1:5" ht="13.5">
      <c r="A25" s="792"/>
      <c r="B25" s="300" t="s">
        <v>37</v>
      </c>
      <c r="C25" s="310">
        <v>4447</v>
      </c>
      <c r="D25" s="311">
        <v>11</v>
      </c>
      <c r="E25" s="316">
        <f>D25/C25*100</f>
        <v>0.24735776928266248</v>
      </c>
    </row>
    <row r="26" spans="1:5" ht="13.5">
      <c r="A26" s="793"/>
      <c r="B26" s="312" t="s">
        <v>555</v>
      </c>
      <c r="C26" s="305">
        <f>C21+C22+C23+C24+C25</f>
        <v>4447</v>
      </c>
      <c r="D26" s="305">
        <f>D21+D22+D23+D24+D25</f>
        <v>11</v>
      </c>
      <c r="E26" s="306">
        <f>D26/C26*100</f>
        <v>0.24735776928266248</v>
      </c>
    </row>
    <row r="27" spans="1:5" s="11" customFormat="1" ht="13.5">
      <c r="A27" s="794" t="s">
        <v>542</v>
      </c>
      <c r="B27" s="795"/>
      <c r="C27" s="795"/>
      <c r="D27" s="795"/>
      <c r="E27" s="796"/>
    </row>
    <row r="28" spans="1:5" s="11" customFormat="1" ht="13.5">
      <c r="A28" s="797">
        <v>4</v>
      </c>
      <c r="B28" s="292" t="s">
        <v>41</v>
      </c>
      <c r="C28" s="293">
        <v>1920</v>
      </c>
      <c r="D28" s="294">
        <v>14</v>
      </c>
      <c r="E28" s="314">
        <f aca="true" t="shared" si="1" ref="E28:E33">D28/C28*100</f>
        <v>0.7291666666666666</v>
      </c>
    </row>
    <row r="29" spans="1:5" s="11" customFormat="1" ht="13.5">
      <c r="A29" s="792"/>
      <c r="B29" s="307" t="s">
        <v>38</v>
      </c>
      <c r="C29" s="308">
        <v>451</v>
      </c>
      <c r="D29" s="309">
        <v>26</v>
      </c>
      <c r="E29" s="315">
        <f t="shared" si="1"/>
        <v>5.764966740576496</v>
      </c>
    </row>
    <row r="30" spans="1:5" s="11" customFormat="1" ht="13.5">
      <c r="A30" s="792"/>
      <c r="B30" s="296" t="s">
        <v>39</v>
      </c>
      <c r="C30" s="308">
        <v>27</v>
      </c>
      <c r="D30" s="309">
        <v>10</v>
      </c>
      <c r="E30" s="315">
        <f t="shared" si="1"/>
        <v>37.03703703703704</v>
      </c>
    </row>
    <row r="31" spans="1:5" s="11" customFormat="1" ht="13.5">
      <c r="A31" s="792"/>
      <c r="B31" s="296" t="s">
        <v>40</v>
      </c>
      <c r="C31" s="297">
        <v>19</v>
      </c>
      <c r="D31" s="298">
        <v>8</v>
      </c>
      <c r="E31" s="315">
        <f t="shared" si="1"/>
        <v>42.10526315789473</v>
      </c>
    </row>
    <row r="32" spans="1:5" s="11" customFormat="1" ht="13.5">
      <c r="A32" s="792"/>
      <c r="B32" s="300" t="s">
        <v>37</v>
      </c>
      <c r="C32" s="310">
        <v>2</v>
      </c>
      <c r="D32" s="311">
        <v>0</v>
      </c>
      <c r="E32" s="316">
        <f t="shared" si="1"/>
        <v>0</v>
      </c>
    </row>
    <row r="33" spans="1:5" s="11" customFormat="1" ht="13.5">
      <c r="A33" s="793"/>
      <c r="B33" s="312" t="s">
        <v>555</v>
      </c>
      <c r="C33" s="305">
        <f>C28+C29+C30+C31+C32</f>
        <v>2419</v>
      </c>
      <c r="D33" s="305">
        <f>D28+D29+D30+D31+D32</f>
        <v>58</v>
      </c>
      <c r="E33" s="306">
        <f t="shared" si="1"/>
        <v>2.3976849937990905</v>
      </c>
    </row>
    <row r="34" spans="1:5" s="11" customFormat="1" ht="13.5">
      <c r="A34" s="789" t="s">
        <v>107</v>
      </c>
      <c r="B34" s="790"/>
      <c r="C34" s="790"/>
      <c r="D34" s="790"/>
      <c r="E34" s="791"/>
    </row>
    <row r="35" spans="1:5" s="11" customFormat="1" ht="13.5">
      <c r="A35" s="792">
        <v>5</v>
      </c>
      <c r="B35" s="307" t="s">
        <v>41</v>
      </c>
      <c r="C35" s="308"/>
      <c r="D35" s="309"/>
      <c r="E35" s="317"/>
    </row>
    <row r="36" spans="1:5" s="11" customFormat="1" ht="13.5">
      <c r="A36" s="792"/>
      <c r="B36" s="307" t="s">
        <v>38</v>
      </c>
      <c r="C36" s="308">
        <v>1306</v>
      </c>
      <c r="D36" s="309">
        <v>3</v>
      </c>
      <c r="E36" s="315">
        <f>D36/C36*100</f>
        <v>0.22970903522205208</v>
      </c>
    </row>
    <row r="37" spans="1:5" s="11" customFormat="1" ht="13.5">
      <c r="A37" s="792"/>
      <c r="B37" s="296" t="s">
        <v>39</v>
      </c>
      <c r="C37" s="308">
        <v>2</v>
      </c>
      <c r="D37" s="309">
        <v>2</v>
      </c>
      <c r="E37" s="315">
        <f>D37/C37*100</f>
        <v>100</v>
      </c>
    </row>
    <row r="38" spans="1:5" s="11" customFormat="1" ht="13.5">
      <c r="A38" s="792"/>
      <c r="B38" s="296" t="s">
        <v>40</v>
      </c>
      <c r="C38" s="297">
        <v>1</v>
      </c>
      <c r="D38" s="298">
        <v>0</v>
      </c>
      <c r="E38" s="315"/>
    </row>
    <row r="39" spans="1:5" s="11" customFormat="1" ht="13.5">
      <c r="A39" s="792"/>
      <c r="B39" s="300" t="s">
        <v>37</v>
      </c>
      <c r="C39" s="310"/>
      <c r="D39" s="311"/>
      <c r="E39" s="315"/>
    </row>
    <row r="40" spans="1:5" s="11" customFormat="1" ht="13.5">
      <c r="A40" s="793"/>
      <c r="B40" s="312" t="s">
        <v>555</v>
      </c>
      <c r="C40" s="305">
        <f>C35+C36+C37+C38+C39</f>
        <v>1309</v>
      </c>
      <c r="D40" s="305">
        <f>D35+D36+D37+D38+D39</f>
        <v>5</v>
      </c>
      <c r="E40" s="306">
        <f>D40/C40*100</f>
        <v>0.38197097020626436</v>
      </c>
    </row>
    <row r="41" spans="1:5" ht="15" customHeight="1">
      <c r="A41" s="740" t="s">
        <v>347</v>
      </c>
      <c r="B41" s="740"/>
      <c r="C41" s="740"/>
      <c r="D41" s="740"/>
      <c r="E41" s="740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17">
    <mergeCell ref="A6:E6"/>
    <mergeCell ref="A7:A12"/>
    <mergeCell ref="A13:E13"/>
    <mergeCell ref="A14:A19"/>
    <mergeCell ref="A1:E1"/>
    <mergeCell ref="A3:A4"/>
    <mergeCell ref="B3:B4"/>
    <mergeCell ref="C3:C4"/>
    <mergeCell ref="D3:D4"/>
    <mergeCell ref="E3:E4"/>
    <mergeCell ref="A41:E41"/>
    <mergeCell ref="A34:E34"/>
    <mergeCell ref="A35:A40"/>
    <mergeCell ref="A20:E20"/>
    <mergeCell ref="A21:A26"/>
    <mergeCell ref="A27:E27"/>
    <mergeCell ref="A28:A33"/>
  </mergeCells>
  <printOptions/>
  <pageMargins left="0.5905511811023623" right="0.5905511811023623" top="0.5905511811023623" bottom="0.1968503937007874" header="0.5905511811023623" footer="0.5905511811023623"/>
  <pageSetup horizontalDpi="300" verticalDpi="300" orientation="landscape" paperSize="9" r:id="rId1"/>
  <rowBreaks count="1" manualBreakCount="1">
    <brk id="42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E50"/>
  <sheetViews>
    <sheetView zoomScalePageLayoutView="0" workbookViewId="0" topLeftCell="A32">
      <selection activeCell="D47" sqref="D47"/>
    </sheetView>
  </sheetViews>
  <sheetFormatPr defaultColWidth="9.140625" defaultRowHeight="12.75"/>
  <cols>
    <col min="1" max="1" width="3.57421875" style="6" customWidth="1"/>
    <col min="2" max="5" width="33.00390625" style="6" customWidth="1"/>
    <col min="6" max="16384" width="9.140625" style="6" customWidth="1"/>
  </cols>
  <sheetData>
    <row r="1" spans="1:5" s="5" customFormat="1" ht="15">
      <c r="A1" s="801" t="s">
        <v>608</v>
      </c>
      <c r="B1" s="802"/>
      <c r="C1" s="802"/>
      <c r="D1" s="802"/>
      <c r="E1" s="802"/>
    </row>
    <row r="2" spans="2:5" ht="14.25" thickBot="1">
      <c r="B2" s="2"/>
      <c r="C2" s="2"/>
      <c r="D2" s="2"/>
      <c r="E2" s="24" t="s">
        <v>304</v>
      </c>
    </row>
    <row r="3" spans="1:5" ht="13.5">
      <c r="A3" s="803" t="s">
        <v>97</v>
      </c>
      <c r="B3" s="805" t="s">
        <v>36</v>
      </c>
      <c r="C3" s="807" t="s">
        <v>34</v>
      </c>
      <c r="D3" s="807" t="s">
        <v>35</v>
      </c>
      <c r="E3" s="809" t="s">
        <v>19</v>
      </c>
    </row>
    <row r="4" spans="1:5" ht="14.25" thickBot="1">
      <c r="A4" s="804"/>
      <c r="B4" s="806"/>
      <c r="C4" s="808"/>
      <c r="D4" s="808"/>
      <c r="E4" s="810"/>
    </row>
    <row r="5" spans="1:5" ht="15" thickBot="1" thickTop="1">
      <c r="A5" s="7">
        <v>0</v>
      </c>
      <c r="B5" s="157">
        <v>1</v>
      </c>
      <c r="C5" s="158">
        <v>2</v>
      </c>
      <c r="D5" s="158">
        <v>3</v>
      </c>
      <c r="E5" s="159">
        <v>4</v>
      </c>
    </row>
    <row r="6" spans="1:5" s="11" customFormat="1" ht="14.25" thickTop="1">
      <c r="A6" s="811" t="s">
        <v>570</v>
      </c>
      <c r="B6" s="812"/>
      <c r="C6" s="812"/>
      <c r="D6" s="812"/>
      <c r="E6" s="813"/>
    </row>
    <row r="7" spans="1:5" s="11" customFormat="1" ht="13.5">
      <c r="A7" s="792">
        <v>6</v>
      </c>
      <c r="B7" s="307" t="s">
        <v>41</v>
      </c>
      <c r="C7" s="308"/>
      <c r="D7" s="309"/>
      <c r="E7" s="318"/>
    </row>
    <row r="8" spans="1:5" s="11" customFormat="1" ht="13.5">
      <c r="A8" s="792"/>
      <c r="B8" s="307" t="s">
        <v>38</v>
      </c>
      <c r="C8" s="308"/>
      <c r="D8" s="309"/>
      <c r="E8" s="303"/>
    </row>
    <row r="9" spans="1:5" s="11" customFormat="1" ht="13.5">
      <c r="A9" s="792"/>
      <c r="B9" s="296" t="s">
        <v>39</v>
      </c>
      <c r="C9" s="308"/>
      <c r="D9" s="309"/>
      <c r="E9" s="303"/>
    </row>
    <row r="10" spans="1:5" s="11" customFormat="1" ht="13.5">
      <c r="A10" s="792"/>
      <c r="B10" s="296" t="s">
        <v>40</v>
      </c>
      <c r="C10" s="297"/>
      <c r="D10" s="298"/>
      <c r="E10" s="303"/>
    </row>
    <row r="11" spans="1:5" s="11" customFormat="1" ht="13.5">
      <c r="A11" s="792"/>
      <c r="B11" s="300" t="s">
        <v>37</v>
      </c>
      <c r="C11" s="308">
        <v>4542</v>
      </c>
      <c r="D11" s="309">
        <v>41</v>
      </c>
      <c r="E11" s="303">
        <f>D11/C11*100</f>
        <v>0.9026860413914576</v>
      </c>
    </row>
    <row r="12" spans="1:5" s="11" customFormat="1" ht="13.5">
      <c r="A12" s="793"/>
      <c r="B12" s="312" t="s">
        <v>555</v>
      </c>
      <c r="C12" s="305">
        <f>C7+C8+C9+C10+C11</f>
        <v>4542</v>
      </c>
      <c r="D12" s="305">
        <f>D7+D8+D9+D10+D11</f>
        <v>41</v>
      </c>
      <c r="E12" s="306">
        <f>D12/C12*100</f>
        <v>0.9026860413914576</v>
      </c>
    </row>
    <row r="13" spans="1:5" s="11" customFormat="1" ht="13.5">
      <c r="A13" s="789" t="s">
        <v>173</v>
      </c>
      <c r="B13" s="790"/>
      <c r="C13" s="790"/>
      <c r="D13" s="790"/>
      <c r="E13" s="791"/>
    </row>
    <row r="14" spans="1:5" s="11" customFormat="1" ht="13.5">
      <c r="A14" s="792">
        <v>7</v>
      </c>
      <c r="B14" s="307" t="s">
        <v>41</v>
      </c>
      <c r="C14" s="308"/>
      <c r="D14" s="309"/>
      <c r="E14" s="318"/>
    </row>
    <row r="15" spans="1:5" s="11" customFormat="1" ht="13.5">
      <c r="A15" s="792"/>
      <c r="B15" s="307" t="s">
        <v>38</v>
      </c>
      <c r="C15" s="308"/>
      <c r="D15" s="309"/>
      <c r="E15" s="303"/>
    </row>
    <row r="16" spans="1:5" s="11" customFormat="1" ht="13.5">
      <c r="A16" s="792"/>
      <c r="B16" s="296" t="s">
        <v>39</v>
      </c>
      <c r="C16" s="308"/>
      <c r="D16" s="309"/>
      <c r="E16" s="303"/>
    </row>
    <row r="17" spans="1:5" s="11" customFormat="1" ht="13.5">
      <c r="A17" s="792"/>
      <c r="B17" s="296" t="s">
        <v>40</v>
      </c>
      <c r="C17" s="297"/>
      <c r="D17" s="298"/>
      <c r="E17" s="303"/>
    </row>
    <row r="18" spans="1:5" s="11" customFormat="1" ht="13.5">
      <c r="A18" s="792"/>
      <c r="B18" s="300" t="s">
        <v>37</v>
      </c>
      <c r="C18" s="310">
        <v>5184</v>
      </c>
      <c r="D18" s="311">
        <v>33</v>
      </c>
      <c r="E18" s="303">
        <f>D18/C18*100</f>
        <v>0.6365740740740741</v>
      </c>
    </row>
    <row r="19" spans="1:5" s="11" customFormat="1" ht="13.5">
      <c r="A19" s="793"/>
      <c r="B19" s="312" t="s">
        <v>555</v>
      </c>
      <c r="C19" s="305">
        <f>C14+C15+C16+C17+C18</f>
        <v>5184</v>
      </c>
      <c r="D19" s="305">
        <f>D14+D15+D16+D17+D18</f>
        <v>33</v>
      </c>
      <c r="E19" s="306">
        <f>D19/C19*100</f>
        <v>0.6365740740740741</v>
      </c>
    </row>
    <row r="20" spans="1:5" s="11" customFormat="1" ht="13.5">
      <c r="A20" s="794" t="s">
        <v>174</v>
      </c>
      <c r="B20" s="795"/>
      <c r="C20" s="795"/>
      <c r="D20" s="795"/>
      <c r="E20" s="796"/>
    </row>
    <row r="21" spans="1:5" s="11" customFormat="1" ht="13.5">
      <c r="A21" s="797">
        <v>8</v>
      </c>
      <c r="B21" s="292" t="s">
        <v>41</v>
      </c>
      <c r="C21" s="293">
        <v>3518</v>
      </c>
      <c r="D21" s="294">
        <v>28</v>
      </c>
      <c r="E21" s="295">
        <f>D21/C21*100</f>
        <v>0.7959067652075044</v>
      </c>
    </row>
    <row r="22" spans="1:5" s="11" customFormat="1" ht="13.5">
      <c r="A22" s="792"/>
      <c r="B22" s="307" t="s">
        <v>38</v>
      </c>
      <c r="C22" s="308">
        <v>245</v>
      </c>
      <c r="D22" s="309">
        <v>18</v>
      </c>
      <c r="E22" s="299">
        <f>D22/C22*100</f>
        <v>7.346938775510205</v>
      </c>
    </row>
    <row r="23" spans="1:5" s="11" customFormat="1" ht="13.5">
      <c r="A23" s="792"/>
      <c r="B23" s="296" t="s">
        <v>39</v>
      </c>
      <c r="C23" s="308"/>
      <c r="D23" s="309"/>
      <c r="E23" s="299"/>
    </row>
    <row r="24" spans="1:5" s="11" customFormat="1" ht="13.5">
      <c r="A24" s="792"/>
      <c r="B24" s="296" t="s">
        <v>40</v>
      </c>
      <c r="C24" s="297"/>
      <c r="D24" s="298"/>
      <c r="E24" s="299"/>
    </row>
    <row r="25" spans="1:5" s="11" customFormat="1" ht="13.5">
      <c r="A25" s="792"/>
      <c r="B25" s="300" t="s">
        <v>37</v>
      </c>
      <c r="C25" s="310"/>
      <c r="D25" s="311"/>
      <c r="E25" s="299"/>
    </row>
    <row r="26" spans="1:5" s="11" customFormat="1" ht="13.5">
      <c r="A26" s="793"/>
      <c r="B26" s="312" t="s">
        <v>555</v>
      </c>
      <c r="C26" s="305">
        <f>C21+C22+C23+C24+C25</f>
        <v>3763</v>
      </c>
      <c r="D26" s="305">
        <f>D21+D22+D23+D24+D25</f>
        <v>46</v>
      </c>
      <c r="E26" s="306">
        <f>D26/C26*100</f>
        <v>1.222428913101249</v>
      </c>
    </row>
    <row r="27" spans="1:5" s="11" customFormat="1" ht="13.5">
      <c r="A27" s="817" t="s">
        <v>206</v>
      </c>
      <c r="B27" s="818"/>
      <c r="C27" s="818"/>
      <c r="D27" s="818"/>
      <c r="E27" s="819"/>
    </row>
    <row r="28" spans="1:5" s="11" customFormat="1" ht="13.5">
      <c r="A28" s="797">
        <v>7</v>
      </c>
      <c r="B28" s="292" t="s">
        <v>41</v>
      </c>
      <c r="C28" s="293"/>
      <c r="D28" s="294"/>
      <c r="E28" s="319"/>
    </row>
    <row r="29" spans="1:5" s="11" customFormat="1" ht="13.5">
      <c r="A29" s="792"/>
      <c r="B29" s="307" t="s">
        <v>38</v>
      </c>
      <c r="C29" s="308"/>
      <c r="D29" s="309"/>
      <c r="E29" s="299"/>
    </row>
    <row r="30" spans="1:5" s="11" customFormat="1" ht="13.5">
      <c r="A30" s="792"/>
      <c r="B30" s="296" t="s">
        <v>39</v>
      </c>
      <c r="C30" s="308"/>
      <c r="D30" s="309"/>
      <c r="E30" s="299"/>
    </row>
    <row r="31" spans="1:5" s="11" customFormat="1" ht="13.5">
      <c r="A31" s="792"/>
      <c r="B31" s="296" t="s">
        <v>40</v>
      </c>
      <c r="C31" s="297"/>
      <c r="D31" s="298"/>
      <c r="E31" s="299"/>
    </row>
    <row r="32" spans="1:5" s="11" customFormat="1" ht="13.5">
      <c r="A32" s="792"/>
      <c r="B32" s="300" t="s">
        <v>37</v>
      </c>
      <c r="C32" s="310">
        <v>6685</v>
      </c>
      <c r="D32" s="311">
        <v>79</v>
      </c>
      <c r="E32" s="318">
        <f>D32/C32*100</f>
        <v>1.1817501869857892</v>
      </c>
    </row>
    <row r="33" spans="1:5" s="11" customFormat="1" ht="13.5">
      <c r="A33" s="793"/>
      <c r="B33" s="312" t="s">
        <v>555</v>
      </c>
      <c r="C33" s="305">
        <f>SUM(C28:C32)</f>
        <v>6685</v>
      </c>
      <c r="D33" s="305">
        <f>D28+D29+D30+D31+D32</f>
        <v>79</v>
      </c>
      <c r="E33" s="306">
        <f>D33/C33*100</f>
        <v>1.1817501869857892</v>
      </c>
    </row>
    <row r="34" spans="1:5" s="11" customFormat="1" ht="13.5">
      <c r="A34" s="817" t="s">
        <v>544</v>
      </c>
      <c r="B34" s="818"/>
      <c r="C34" s="818"/>
      <c r="D34" s="818"/>
      <c r="E34" s="819"/>
    </row>
    <row r="35" spans="1:5" s="11" customFormat="1" ht="13.5">
      <c r="A35" s="797">
        <v>7</v>
      </c>
      <c r="B35" s="292" t="s">
        <v>41</v>
      </c>
      <c r="C35" s="293"/>
      <c r="D35" s="294"/>
      <c r="E35" s="319"/>
    </row>
    <row r="36" spans="1:5" s="11" customFormat="1" ht="13.5">
      <c r="A36" s="792"/>
      <c r="B36" s="307" t="s">
        <v>38</v>
      </c>
      <c r="C36" s="308"/>
      <c r="D36" s="309"/>
      <c r="E36" s="299"/>
    </row>
    <row r="37" spans="1:5" s="11" customFormat="1" ht="13.5">
      <c r="A37" s="792"/>
      <c r="B37" s="296" t="s">
        <v>39</v>
      </c>
      <c r="C37" s="308"/>
      <c r="D37" s="309"/>
      <c r="E37" s="299"/>
    </row>
    <row r="38" spans="1:5" s="11" customFormat="1" ht="13.5">
      <c r="A38" s="792"/>
      <c r="B38" s="296" t="s">
        <v>40</v>
      </c>
      <c r="C38" s="297"/>
      <c r="D38" s="298"/>
      <c r="E38" s="299"/>
    </row>
    <row r="39" spans="1:5" s="11" customFormat="1" ht="13.5">
      <c r="A39" s="792"/>
      <c r="B39" s="300" t="s">
        <v>37</v>
      </c>
      <c r="C39" s="310">
        <v>5185</v>
      </c>
      <c r="D39" s="311">
        <v>0</v>
      </c>
      <c r="E39" s="313">
        <f>D39/C39*100</f>
        <v>0</v>
      </c>
    </row>
    <row r="40" spans="1:5" s="11" customFormat="1" ht="13.5">
      <c r="A40" s="793"/>
      <c r="B40" s="312" t="s">
        <v>555</v>
      </c>
      <c r="C40" s="305">
        <f>SUM(C35:C39)</f>
        <v>5185</v>
      </c>
      <c r="D40" s="305">
        <f>D35+D36+D37+D38+D39</f>
        <v>0</v>
      </c>
      <c r="E40" s="306">
        <f>D40/C40*100</f>
        <v>0</v>
      </c>
    </row>
    <row r="41" spans="1:5" s="33" customFormat="1" ht="13.5">
      <c r="A41" s="794" t="s">
        <v>175</v>
      </c>
      <c r="B41" s="795"/>
      <c r="C41" s="795"/>
      <c r="D41" s="795"/>
      <c r="E41" s="796"/>
    </row>
    <row r="42" spans="1:5" ht="13.5">
      <c r="A42" s="814">
        <v>9</v>
      </c>
      <c r="B42" s="320" t="s">
        <v>41</v>
      </c>
      <c r="C42" s="321">
        <f>'инфекције оп места 1'!C7+'инфекције оп места 1'!C14+'инфекције оп места 1'!C21+'инфекције оп места 1'!C28+'инфекције оп места 1'!C35+'инфекције оп места 2'!C7+'инфекције оп места 2'!C14+'инфекције оп места 2'!C21+C28+C35</f>
        <v>10488</v>
      </c>
      <c r="D42" s="321">
        <f>'инфекције оп места 1'!D7+'инфекције оп места 1'!D14+'инфекције оп места 1'!D21+'инфекције оп места 1'!D28+'инфекције оп места 1'!D35+'инфекције оп места 2'!D7+'инфекције оп места 2'!D14+'инфекције оп места 2'!D21+D28+D35</f>
        <v>42</v>
      </c>
      <c r="E42" s="322">
        <f aca="true" t="shared" si="0" ref="E42:E47">D42/C42*100</f>
        <v>0.40045766590389015</v>
      </c>
    </row>
    <row r="43" spans="1:5" ht="15" customHeight="1">
      <c r="A43" s="815"/>
      <c r="B43" s="323" t="s">
        <v>38</v>
      </c>
      <c r="C43" s="324">
        <f>'инфекције оп места 1'!C8+'инфекције оп места 1'!C15+'инфекције оп места 1'!C22+'инфекције оп места 1'!C29+'инфекције оп места 1'!C36+'инфекције оп места 2'!C8+'инфекције оп места 2'!C15+'инфекције оп места 2'!C22+C29+C36</f>
        <v>4058</v>
      </c>
      <c r="D43" s="324">
        <f>'инфекције оп места 1'!D8+'инфекције оп места 1'!D15+'инфекције оп места 1'!D22+'инфекције оп места 1'!D29+'инфекције оп места 1'!D36+'инфекције оп места 2'!D8+'инфекције оп места 2'!D15+'инфекције оп места 2'!D22+D29+D36</f>
        <v>50</v>
      </c>
      <c r="E43" s="325">
        <f t="shared" si="0"/>
        <v>1.232134056185313</v>
      </c>
    </row>
    <row r="44" spans="1:5" ht="15" customHeight="1">
      <c r="A44" s="815"/>
      <c r="B44" s="326" t="s">
        <v>39</v>
      </c>
      <c r="C44" s="324">
        <f>'инфекције оп места 1'!C9+'инфекције оп места 1'!C16+'инфекције оп места 1'!C23+'инфекције оп места 1'!C30+'инфекције оп места 1'!C37+'инфекције оп места 2'!C9+'инфекције оп места 2'!C16+'инфекције оп места 2'!C23+C30+C37</f>
        <v>674</v>
      </c>
      <c r="D44" s="324">
        <f>'инфекције оп места 1'!D9+'инфекције оп места 1'!D16+'инфекције оп места 1'!D23+'инфекције оп места 1'!D30+'инфекције оп места 1'!D37+'инфекције оп места 2'!D9+'инфекције оп места 2'!D16+'инфекције оп места 2'!D23+D30+D37</f>
        <v>13</v>
      </c>
      <c r="E44" s="325">
        <f t="shared" si="0"/>
        <v>1.9287833827893175</v>
      </c>
    </row>
    <row r="45" spans="1:5" ht="15" customHeight="1">
      <c r="A45" s="815"/>
      <c r="B45" s="326" t="s">
        <v>40</v>
      </c>
      <c r="C45" s="324">
        <f>'инфекције оп места 1'!C10+'инфекције оп места 1'!C17+'инфекције оп места 1'!C24+'инфекције оп места 1'!C31+'инфекције оп места 1'!C38+'инфекције оп места 2'!C10+'инфекције оп места 2'!C17+'инфекције оп места 2'!C24+C31+C38</f>
        <v>403</v>
      </c>
      <c r="D45" s="324">
        <f>'инфекције оп места 1'!D10+'инфекције оп места 1'!D17+'инфекције оп места 1'!D24+'инфекције оп места 1'!D31+'инфекције оп места 1'!D38+'инфекције оп места 2'!D10+'инфекције оп места 2'!D17+'инфекције оп места 2'!D24+D31+D38</f>
        <v>11</v>
      </c>
      <c r="E45" s="325">
        <f t="shared" si="0"/>
        <v>2.729528535980149</v>
      </c>
    </row>
    <row r="46" spans="1:5" ht="15" customHeight="1">
      <c r="A46" s="815"/>
      <c r="B46" s="327" t="s">
        <v>37</v>
      </c>
      <c r="C46" s="328">
        <f>'инфекције оп места 1'!C11+'инфекције оп места 1'!C18+'инфекције оп места 1'!C25+'инфекције оп места 1'!C32+'инфекције оп места 1'!C39+'инфекције оп места 2'!C11+'инфекције оп места 2'!C18+'инфекције оп места 2'!C25+C32+C39</f>
        <v>72939</v>
      </c>
      <c r="D46" s="328">
        <f>'инфекције оп места 1'!D11+'инфекције оп места 1'!D18+'инфекције оп места 1'!D25+'инфекције оп места 1'!D32+'инфекције оп места 1'!D39+'инфекције оп места 2'!D11+'инфекције оп места 2'!D18+'инфекције оп места 2'!D25+D32+D39</f>
        <v>440</v>
      </c>
      <c r="E46" s="329">
        <f t="shared" si="0"/>
        <v>0.6032438064684188</v>
      </c>
    </row>
    <row r="47" spans="1:5" ht="15" customHeight="1">
      <c r="A47" s="816"/>
      <c r="B47" s="312" t="s">
        <v>176</v>
      </c>
      <c r="C47" s="305">
        <f>C42+C43+C44+C45+C46</f>
        <v>88562</v>
      </c>
      <c r="D47" s="305">
        <f>D42+D43+D44+D45+D46</f>
        <v>556</v>
      </c>
      <c r="E47" s="306">
        <f t="shared" si="0"/>
        <v>0.6278087667396852</v>
      </c>
    </row>
    <row r="48" spans="1:5" ht="15" customHeight="1">
      <c r="A48" s="648" t="s">
        <v>527</v>
      </c>
      <c r="B48" s="649"/>
      <c r="C48" s="649"/>
      <c r="D48" s="649"/>
      <c r="E48" s="649"/>
    </row>
    <row r="49" spans="1:5" ht="15" customHeight="1">
      <c r="A49" s="740" t="s">
        <v>348</v>
      </c>
      <c r="B49" s="740"/>
      <c r="C49" s="740"/>
      <c r="D49" s="740"/>
      <c r="E49" s="740"/>
    </row>
    <row r="50" ht="15" customHeight="1">
      <c r="A50" s="13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20">
    <mergeCell ref="A14:A19"/>
    <mergeCell ref="A48:E48"/>
    <mergeCell ref="A20:E20"/>
    <mergeCell ref="A21:A26"/>
    <mergeCell ref="A41:E41"/>
    <mergeCell ref="A42:A47"/>
    <mergeCell ref="A28:A33"/>
    <mergeCell ref="A27:E27"/>
    <mergeCell ref="A34:E34"/>
    <mergeCell ref="A35:A40"/>
    <mergeCell ref="A49:E49"/>
    <mergeCell ref="A1:E1"/>
    <mergeCell ref="A3:A4"/>
    <mergeCell ref="B3:B4"/>
    <mergeCell ref="C3:C4"/>
    <mergeCell ref="D3:D4"/>
    <mergeCell ref="E3:E4"/>
    <mergeCell ref="A6:E6"/>
    <mergeCell ref="A7:A12"/>
    <mergeCell ref="A13:E13"/>
  </mergeCells>
  <printOptions horizontalCentered="1"/>
  <pageMargins left="0.5905511811023623" right="0" top="0.5905511811023623" bottom="0" header="0" footer="0"/>
  <pageSetup horizontalDpi="300" verticalDpi="300" orientation="landscape" paperSize="9" r:id="rId1"/>
  <rowBreaks count="1" manualBreakCount="1">
    <brk id="42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E32"/>
  <sheetViews>
    <sheetView zoomScalePageLayoutView="0" workbookViewId="0" topLeftCell="A27">
      <selection activeCell="M29" sqref="M29"/>
    </sheetView>
  </sheetViews>
  <sheetFormatPr defaultColWidth="9.140625" defaultRowHeight="12.75"/>
  <cols>
    <col min="1" max="1" width="3.8515625" style="23" customWidth="1"/>
    <col min="2" max="2" width="38.140625" style="23" customWidth="1"/>
    <col min="3" max="5" width="14.57421875" style="23" customWidth="1"/>
    <col min="6" max="16384" width="9.140625" style="23" customWidth="1"/>
  </cols>
  <sheetData>
    <row r="1" spans="1:5" ht="39.75" customHeight="1">
      <c r="A1" s="670" t="s">
        <v>616</v>
      </c>
      <c r="B1" s="670"/>
      <c r="C1" s="670"/>
      <c r="D1" s="670"/>
      <c r="E1" s="670"/>
    </row>
    <row r="2" spans="1:5" ht="15.75" customHeight="1" thickBot="1">
      <c r="A2" s="160"/>
      <c r="B2" s="147"/>
      <c r="C2" s="148"/>
      <c r="D2" s="148"/>
      <c r="E2" s="125" t="s">
        <v>305</v>
      </c>
    </row>
    <row r="3" spans="1:5" ht="12.75" customHeight="1">
      <c r="A3" s="803" t="s">
        <v>57</v>
      </c>
      <c r="B3" s="820" t="s">
        <v>51</v>
      </c>
      <c r="C3" s="781" t="s">
        <v>238</v>
      </c>
      <c r="D3" s="781" t="s">
        <v>239</v>
      </c>
      <c r="E3" s="783" t="s">
        <v>240</v>
      </c>
    </row>
    <row r="4" spans="1:5" ht="43.5" customHeight="1" thickBot="1">
      <c r="A4" s="804"/>
      <c r="B4" s="821"/>
      <c r="C4" s="822"/>
      <c r="D4" s="782"/>
      <c r="E4" s="784"/>
    </row>
    <row r="5" spans="1:5" ht="15" thickBot="1" thickTop="1">
      <c r="A5" s="28">
        <v>0</v>
      </c>
      <c r="B5" s="69">
        <v>1</v>
      </c>
      <c r="C5" s="29">
        <v>2</v>
      </c>
      <c r="D5" s="29">
        <v>3</v>
      </c>
      <c r="E5" s="31">
        <v>4</v>
      </c>
    </row>
    <row r="6" spans="1:5" ht="24.75" customHeight="1" thickTop="1">
      <c r="A6" s="8">
        <v>1</v>
      </c>
      <c r="B6" s="437" t="s">
        <v>568</v>
      </c>
      <c r="C6" s="223">
        <v>2853</v>
      </c>
      <c r="D6" s="222">
        <v>56</v>
      </c>
      <c r="E6" s="227">
        <f>C6/D6/52</f>
        <v>0.979739010989011</v>
      </c>
    </row>
    <row r="7" spans="1:5" ht="18.75" customHeight="1">
      <c r="A7" s="9">
        <v>2</v>
      </c>
      <c r="B7" s="438" t="s">
        <v>569</v>
      </c>
      <c r="C7" s="222">
        <v>127</v>
      </c>
      <c r="D7" s="222">
        <v>7</v>
      </c>
      <c r="E7" s="227">
        <v>0.35</v>
      </c>
    </row>
    <row r="8" spans="1:5" ht="18" customHeight="1">
      <c r="A8" s="9">
        <v>3</v>
      </c>
      <c r="B8" s="439" t="s">
        <v>540</v>
      </c>
      <c r="C8" s="222">
        <v>65</v>
      </c>
      <c r="D8" s="222">
        <v>17</v>
      </c>
      <c r="E8" s="227">
        <v>0.07</v>
      </c>
    </row>
    <row r="9" spans="1:5" ht="20.25" customHeight="1">
      <c r="A9" s="8">
        <v>4</v>
      </c>
      <c r="B9" s="439" t="s">
        <v>541</v>
      </c>
      <c r="C9" s="221">
        <v>181</v>
      </c>
      <c r="D9" s="221">
        <v>5</v>
      </c>
      <c r="E9" s="227">
        <v>0.7</v>
      </c>
    </row>
    <row r="10" spans="1:5" ht="17.25" customHeight="1">
      <c r="A10" s="9">
        <v>5</v>
      </c>
      <c r="B10" s="440" t="s">
        <v>542</v>
      </c>
      <c r="C10" s="221">
        <v>394</v>
      </c>
      <c r="D10" s="221">
        <v>2</v>
      </c>
      <c r="E10" s="227">
        <v>3.79</v>
      </c>
    </row>
    <row r="11" spans="1:5" ht="24.75" customHeight="1">
      <c r="A11" s="9">
        <v>6</v>
      </c>
      <c r="B11" s="438" t="s">
        <v>553</v>
      </c>
      <c r="C11" s="222">
        <v>52</v>
      </c>
      <c r="D11" s="222">
        <v>4</v>
      </c>
      <c r="E11" s="227">
        <v>0.25</v>
      </c>
    </row>
    <row r="12" spans="1:5" ht="18" customHeight="1">
      <c r="A12" s="8">
        <v>7</v>
      </c>
      <c r="B12" s="439" t="s">
        <v>543</v>
      </c>
      <c r="C12" s="222">
        <v>990</v>
      </c>
      <c r="D12" s="222">
        <v>2</v>
      </c>
      <c r="E12" s="227">
        <v>9.52</v>
      </c>
    </row>
    <row r="13" spans="1:5" ht="20.25" customHeight="1">
      <c r="A13" s="9">
        <v>8</v>
      </c>
      <c r="B13" s="438" t="s">
        <v>488</v>
      </c>
      <c r="C13" s="222">
        <v>0</v>
      </c>
      <c r="D13" s="222">
        <v>3</v>
      </c>
      <c r="E13" s="227">
        <v>0</v>
      </c>
    </row>
    <row r="14" spans="1:5" ht="24.75" customHeight="1">
      <c r="A14" s="9">
        <v>9</v>
      </c>
      <c r="B14" s="438" t="s">
        <v>562</v>
      </c>
      <c r="C14" s="222">
        <v>266</v>
      </c>
      <c r="D14" s="222">
        <v>5</v>
      </c>
      <c r="E14" s="227">
        <v>1.02</v>
      </c>
    </row>
    <row r="15" spans="1:5" ht="24.75" customHeight="1">
      <c r="A15" s="8">
        <v>10</v>
      </c>
      <c r="B15" s="438" t="s">
        <v>563</v>
      </c>
      <c r="C15" s="222">
        <v>0</v>
      </c>
      <c r="D15" s="222">
        <v>0</v>
      </c>
      <c r="E15" s="227">
        <v>0</v>
      </c>
    </row>
    <row r="16" spans="1:5" ht="24.75" customHeight="1">
      <c r="A16" s="9">
        <v>11</v>
      </c>
      <c r="B16" s="438" t="s">
        <v>570</v>
      </c>
      <c r="C16" s="222">
        <v>6</v>
      </c>
      <c r="D16" s="222">
        <v>3</v>
      </c>
      <c r="E16" s="227">
        <v>0.04</v>
      </c>
    </row>
    <row r="17" spans="1:5" ht="24.75" customHeight="1">
      <c r="A17" s="9">
        <v>12</v>
      </c>
      <c r="B17" s="438" t="s">
        <v>545</v>
      </c>
      <c r="C17" s="222">
        <v>0</v>
      </c>
      <c r="D17" s="222">
        <v>0</v>
      </c>
      <c r="E17" s="227">
        <v>0</v>
      </c>
    </row>
    <row r="18" spans="1:5" ht="20.25" customHeight="1">
      <c r="A18" s="8">
        <v>13</v>
      </c>
      <c r="B18" s="438" t="s">
        <v>546</v>
      </c>
      <c r="C18" s="248">
        <v>0</v>
      </c>
      <c r="D18" s="248">
        <v>0</v>
      </c>
      <c r="E18" s="227">
        <v>0</v>
      </c>
    </row>
    <row r="19" spans="1:5" ht="24.75" customHeight="1">
      <c r="A19" s="9">
        <v>14</v>
      </c>
      <c r="B19" s="437" t="s">
        <v>576</v>
      </c>
      <c r="C19" s="222">
        <v>0</v>
      </c>
      <c r="D19" s="222">
        <v>0</v>
      </c>
      <c r="E19" s="227">
        <v>0</v>
      </c>
    </row>
    <row r="20" spans="1:5" ht="24.75" customHeight="1">
      <c r="A20" s="9">
        <v>15</v>
      </c>
      <c r="B20" s="441" t="s">
        <v>450</v>
      </c>
      <c r="C20" s="222">
        <v>0</v>
      </c>
      <c r="D20" s="222">
        <v>0</v>
      </c>
      <c r="E20" s="227">
        <v>0</v>
      </c>
    </row>
    <row r="21" spans="1:5" ht="24.75" customHeight="1">
      <c r="A21" s="8">
        <v>16</v>
      </c>
      <c r="B21" s="438" t="s">
        <v>567</v>
      </c>
      <c r="C21" s="222">
        <v>204</v>
      </c>
      <c r="D21" s="222">
        <v>11</v>
      </c>
      <c r="E21" s="227">
        <v>0.36</v>
      </c>
    </row>
    <row r="22" spans="1:5" ht="20.25" customHeight="1">
      <c r="A22" s="9">
        <v>17</v>
      </c>
      <c r="B22" s="438" t="s">
        <v>548</v>
      </c>
      <c r="C22" s="222">
        <v>120</v>
      </c>
      <c r="D22" s="222">
        <v>2</v>
      </c>
      <c r="E22" s="227">
        <v>1.15</v>
      </c>
    </row>
    <row r="23" spans="1:5" ht="21" customHeight="1">
      <c r="A23" s="9">
        <v>18</v>
      </c>
      <c r="B23" s="438" t="s">
        <v>566</v>
      </c>
      <c r="C23" s="221">
        <v>2</v>
      </c>
      <c r="D23" s="221">
        <v>1</v>
      </c>
      <c r="E23" s="227">
        <v>0</v>
      </c>
    </row>
    <row r="24" spans="1:5" ht="24.75" customHeight="1">
      <c r="A24" s="8">
        <v>19</v>
      </c>
      <c r="B24" s="438" t="s">
        <v>559</v>
      </c>
      <c r="C24" s="222">
        <v>0</v>
      </c>
      <c r="D24" s="222">
        <v>0</v>
      </c>
      <c r="E24" s="227">
        <v>0</v>
      </c>
    </row>
    <row r="25" spans="1:5" ht="24.75" customHeight="1">
      <c r="A25" s="9">
        <v>20</v>
      </c>
      <c r="B25" s="438" t="s">
        <v>564</v>
      </c>
      <c r="C25" s="222">
        <v>253</v>
      </c>
      <c r="D25" s="222">
        <v>1</v>
      </c>
      <c r="E25" s="227">
        <v>4.87</v>
      </c>
    </row>
    <row r="26" spans="1:5" ht="24.75" customHeight="1">
      <c r="A26" s="9">
        <v>21</v>
      </c>
      <c r="B26" s="438" t="s">
        <v>560</v>
      </c>
      <c r="C26" s="222">
        <v>0</v>
      </c>
      <c r="D26" s="222">
        <v>0</v>
      </c>
      <c r="E26" s="227">
        <v>0</v>
      </c>
    </row>
    <row r="27" spans="1:5" ht="24.75" customHeight="1">
      <c r="A27" s="8">
        <v>22</v>
      </c>
      <c r="B27" s="438" t="s">
        <v>561</v>
      </c>
      <c r="C27" s="222">
        <v>6</v>
      </c>
      <c r="D27" s="222">
        <v>3</v>
      </c>
      <c r="E27" s="227">
        <v>0.04</v>
      </c>
    </row>
    <row r="28" spans="1:5" ht="24.75" customHeight="1">
      <c r="A28" s="9">
        <v>23</v>
      </c>
      <c r="B28" s="438" t="s">
        <v>3</v>
      </c>
      <c r="C28" s="222">
        <v>0</v>
      </c>
      <c r="D28" s="222">
        <v>0</v>
      </c>
      <c r="E28" s="227">
        <v>0</v>
      </c>
    </row>
    <row r="29" spans="1:5" ht="24.75" customHeight="1" thickBot="1">
      <c r="A29" s="8">
        <v>24</v>
      </c>
      <c r="B29" s="438" t="s">
        <v>565</v>
      </c>
      <c r="C29" s="248">
        <v>2</v>
      </c>
      <c r="D29" s="248">
        <v>1</v>
      </c>
      <c r="E29" s="250">
        <f>C29/D29/52</f>
        <v>0.038461538461538464</v>
      </c>
    </row>
    <row r="30" spans="1:5" ht="39.75" customHeight="1" thickBot="1" thickTop="1">
      <c r="A30" s="674" t="s">
        <v>176</v>
      </c>
      <c r="B30" s="675"/>
      <c r="C30" s="78">
        <f>SUM(C6:C29)</f>
        <v>5521</v>
      </c>
      <c r="D30" s="78">
        <f>SUM(D6:D29)</f>
        <v>123</v>
      </c>
      <c r="E30" s="77">
        <f>C30/D30/52</f>
        <v>0.8631957473420887</v>
      </c>
    </row>
    <row r="31" spans="1:5" ht="33" customHeight="1">
      <c r="A31" s="823" t="s">
        <v>489</v>
      </c>
      <c r="B31" s="824"/>
      <c r="C31" s="824"/>
      <c r="D31" s="824"/>
      <c r="E31" s="824"/>
    </row>
    <row r="32" spans="1:5" ht="13.5">
      <c r="A32" s="740" t="s">
        <v>349</v>
      </c>
      <c r="B32" s="740"/>
      <c r="C32" s="740"/>
      <c r="D32" s="740"/>
      <c r="E32" s="740"/>
    </row>
  </sheetData>
  <sheetProtection/>
  <mergeCells count="9">
    <mergeCell ref="A1:E1"/>
    <mergeCell ref="A32:E32"/>
    <mergeCell ref="A30:B30"/>
    <mergeCell ref="A3:A4"/>
    <mergeCell ref="B3:B4"/>
    <mergeCell ref="C3:C4"/>
    <mergeCell ref="D3:D4"/>
    <mergeCell ref="E3:E4"/>
    <mergeCell ref="A31:E31"/>
  </mergeCells>
  <printOptions/>
  <pageMargins left="0.7874015748031497" right="0.35433070866141736" top="0.35433070866141736" bottom="0.35433070866141736" header="0.31496062992125984" footer="0.35433070866141736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3.00390625" style="6" customWidth="1"/>
    <col min="2" max="2" width="23.421875" style="6" customWidth="1"/>
    <col min="3" max="3" width="6.8515625" style="6" customWidth="1"/>
    <col min="4" max="4" width="6.7109375" style="6" customWidth="1"/>
    <col min="5" max="5" width="7.7109375" style="6" customWidth="1"/>
    <col min="6" max="6" width="6.8515625" style="6" customWidth="1"/>
    <col min="7" max="7" width="6.7109375" style="6" customWidth="1"/>
    <col min="8" max="8" width="7.8515625" style="6" customWidth="1"/>
    <col min="9" max="9" width="6.7109375" style="6" customWidth="1"/>
    <col min="10" max="10" width="7.421875" style="6" customWidth="1"/>
    <col min="11" max="11" width="8.57421875" style="6" customWidth="1"/>
    <col min="12" max="12" width="6.00390625" style="6" customWidth="1"/>
    <col min="13" max="13" width="8.421875" style="6" customWidth="1"/>
    <col min="14" max="16384" width="9.140625" style="6" customWidth="1"/>
  </cols>
  <sheetData>
    <row r="1" spans="1:13" s="5" customFormat="1" ht="28.5" customHeight="1">
      <c r="A1" s="829" t="s">
        <v>613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</row>
    <row r="2" spans="1:13" s="5" customFormat="1" ht="10.5" customHeight="1">
      <c r="A2" s="713" t="s">
        <v>571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</row>
    <row r="3" spans="1:13" ht="9" customHeight="1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827" t="s">
        <v>86</v>
      </c>
      <c r="M3" s="828"/>
    </row>
    <row r="4" spans="1:13" ht="30" customHeight="1">
      <c r="A4" s="831" t="s">
        <v>57</v>
      </c>
      <c r="B4" s="833" t="s">
        <v>59</v>
      </c>
      <c r="C4" s="835" t="s">
        <v>196</v>
      </c>
      <c r="D4" s="835" t="s">
        <v>20</v>
      </c>
      <c r="E4" s="837" t="s">
        <v>197</v>
      </c>
      <c r="F4" s="837" t="s">
        <v>24</v>
      </c>
      <c r="G4" s="835" t="s">
        <v>198</v>
      </c>
      <c r="H4" s="837" t="s">
        <v>199</v>
      </c>
      <c r="I4" s="837" t="s">
        <v>21</v>
      </c>
      <c r="J4" s="837" t="s">
        <v>200</v>
      </c>
      <c r="K4" s="837" t="s">
        <v>201</v>
      </c>
      <c r="L4" s="837" t="s">
        <v>22</v>
      </c>
      <c r="M4" s="839" t="s">
        <v>23</v>
      </c>
    </row>
    <row r="5" spans="1:13" ht="80.25" customHeight="1" thickBot="1">
      <c r="A5" s="832"/>
      <c r="B5" s="834"/>
      <c r="C5" s="841"/>
      <c r="D5" s="836"/>
      <c r="E5" s="838"/>
      <c r="F5" s="838"/>
      <c r="G5" s="841"/>
      <c r="H5" s="842"/>
      <c r="I5" s="838"/>
      <c r="J5" s="838"/>
      <c r="K5" s="645"/>
      <c r="L5" s="838"/>
      <c r="M5" s="840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179">
        <v>8</v>
      </c>
      <c r="J6" s="29">
        <v>9</v>
      </c>
      <c r="K6" s="29">
        <v>10</v>
      </c>
      <c r="L6" s="29">
        <v>11</v>
      </c>
      <c r="M6" s="31">
        <v>12</v>
      </c>
    </row>
    <row r="7" spans="1:16" ht="15.75" customHeight="1" thickTop="1">
      <c r="A7" s="8">
        <v>1</v>
      </c>
      <c r="B7" s="14" t="s">
        <v>568</v>
      </c>
      <c r="C7" s="374">
        <f>'интерна спец'!C7+'хирургија спец'!C7+'гин спец'!C7+'психијатрија спец'!C7</f>
        <v>1100213</v>
      </c>
      <c r="D7" s="374">
        <f>'интерна спец'!D7+'хирургија спец'!D7+'гин спец'!D7+'психијатрија спец'!D7</f>
        <v>559399</v>
      </c>
      <c r="E7" s="374">
        <f>'интерна спец'!E7+'хирургија спец'!E7+'гин спец'!E7+'психијатрија спец'!E7</f>
        <v>49459</v>
      </c>
      <c r="F7" s="374">
        <f>'интерна спец'!F7+'хирургија спец'!F7+'гин спец'!F7+'психијатрија спец'!F7</f>
        <v>759924</v>
      </c>
      <c r="G7" s="374">
        <f>'интерна спец'!G7+'хирургија спец'!G7+'гин спец'!G7+'психијатрија спец'!G7</f>
        <v>575190</v>
      </c>
      <c r="H7" s="374">
        <f>'интерна спец'!H7+'хирургија спец'!H7+'гин спец'!H7+'психијатрија спец'!H7</f>
        <v>297436</v>
      </c>
      <c r="I7" s="375">
        <f aca="true" t="shared" si="0" ref="I7:I32">F7/E7</f>
        <v>15.364726338987849</v>
      </c>
      <c r="J7" s="376">
        <f>G7/C7*100</f>
        <v>52.279876714781594</v>
      </c>
      <c r="K7" s="377">
        <f>H7/G7*100</f>
        <v>51.71091291573219</v>
      </c>
      <c r="L7" s="378">
        <v>20</v>
      </c>
      <c r="M7" s="379">
        <v>22</v>
      </c>
      <c r="P7" s="133"/>
    </row>
    <row r="8" spans="1:13" ht="21.75" customHeight="1">
      <c r="A8" s="9">
        <v>2</v>
      </c>
      <c r="B8" s="67" t="s">
        <v>569</v>
      </c>
      <c r="C8" s="380">
        <f>'интерна спец'!C8+'хирургија спец'!C8+'педијатрија спец'!C7+'гин спец'!C8+'психијатрија спец'!C8</f>
        <v>231252</v>
      </c>
      <c r="D8" s="380">
        <f>'интерна спец'!D8+'хирургија спец'!D8+'педијатрија спец'!D7+'гин спец'!D8+'психијатрија спец'!D8</f>
        <v>98509</v>
      </c>
      <c r="E8" s="380">
        <f>'интерна спец'!E8+'хирургија спец'!E8+'педијатрија спец'!E7+'гин спец'!E8+'психијатрија спец'!E8</f>
        <v>43611</v>
      </c>
      <c r="F8" s="380">
        <f>'интерна спец'!F8+'хирургија спец'!F8+'педијатрија спец'!F7+'гин спец'!F8+'психијатрија спец'!F8</f>
        <v>840146</v>
      </c>
      <c r="G8" s="380">
        <f>'интерна спец'!G8+'хирургија спец'!G8+'педијатрија спец'!G7+'гин спец'!G8+'психијатрија спец'!G8</f>
        <v>113528</v>
      </c>
      <c r="H8" s="380">
        <f>'интерна спец'!H8+'хирургија спец'!H8+'педијатрија спец'!H7+'гин спец'!H8+'психијатрија спец'!H8</f>
        <v>111521</v>
      </c>
      <c r="I8" s="381">
        <f t="shared" si="0"/>
        <v>19.26454334915503</v>
      </c>
      <c r="J8" s="382">
        <f aca="true" t="shared" si="1" ref="J8:J32">G8/C8*100</f>
        <v>49.09276460311695</v>
      </c>
      <c r="K8" s="382">
        <f aca="true" t="shared" si="2" ref="K8:K32">H8/G8*100</f>
        <v>98.23215418222817</v>
      </c>
      <c r="L8" s="378">
        <v>40</v>
      </c>
      <c r="M8" s="379">
        <v>22</v>
      </c>
    </row>
    <row r="9" spans="1:13" ht="15.75" customHeight="1">
      <c r="A9" s="9">
        <v>3</v>
      </c>
      <c r="B9" s="68" t="s">
        <v>540</v>
      </c>
      <c r="C9" s="378">
        <f>'интерна спец'!C9+'хирургија спец'!C9+'педијатрија спец'!C8+'гин спец'!C9+'психијатрија спец'!C9</f>
        <v>249025</v>
      </c>
      <c r="D9" s="378">
        <f>'интерна спец'!D9+'хирургија спец'!D9+'педијатрија спец'!D8+'гин спец'!D9+'психијатрија спец'!D9</f>
        <v>97197</v>
      </c>
      <c r="E9" s="378">
        <f>'интерна спец'!E9+'хирургија спец'!E9+'педијатрија спец'!E8+'гин спец'!E9+'психијатрија спец'!E9</f>
        <v>31102</v>
      </c>
      <c r="F9" s="378">
        <f>'интерна спец'!F9+'хирургија спец'!F9+'педијатрија спец'!F8+'гин спец'!F9+'психијатрија спец'!F9</f>
        <v>346824</v>
      </c>
      <c r="G9" s="378">
        <f>'интерна спец'!G9+'хирургија спец'!G9+'педијатрија спец'!G8+'гин спец'!G9+'психијатрија спец'!G9</f>
        <v>124919</v>
      </c>
      <c r="H9" s="378">
        <f>'интерна спец'!H9+'хирургија спец'!H9+'педијатрија спец'!H8+'гин спец'!H9+'психијатрија спец'!H9</f>
        <v>106639</v>
      </c>
      <c r="I9" s="381">
        <f t="shared" si="0"/>
        <v>11.151179988425183</v>
      </c>
      <c r="J9" s="382">
        <f t="shared" si="1"/>
        <v>50.16323662282903</v>
      </c>
      <c r="K9" s="382">
        <f t="shared" si="2"/>
        <v>85.36651750334217</v>
      </c>
      <c r="L9" s="378">
        <v>40</v>
      </c>
      <c r="M9" s="379">
        <v>22</v>
      </c>
    </row>
    <row r="10" spans="1:13" ht="15.75" customHeight="1">
      <c r="A10" s="9">
        <v>4</v>
      </c>
      <c r="B10" s="68" t="s">
        <v>541</v>
      </c>
      <c r="C10" s="378">
        <f>'интерна спец'!C10+'хирургија спец'!C10+'педијатрија спец'!C9+'гин спец'!C10</f>
        <v>195786</v>
      </c>
      <c r="D10" s="378">
        <f>'интерна спец'!D10+'хирургија спец'!D10+'педијатрија спец'!D9+'гин спец'!D10</f>
        <v>116563</v>
      </c>
      <c r="E10" s="378">
        <f>'интерна спец'!E10+'хирургија спец'!E10+'педијатрија спец'!E9+'гин спец'!E10</f>
        <v>54775</v>
      </c>
      <c r="F10" s="378">
        <f>'интерна спец'!F10+'хирургија спец'!F10+'педијатрија спец'!F9+'гин спец'!F10</f>
        <v>1100268</v>
      </c>
      <c r="G10" s="378">
        <f>'интерна спец'!G10+'хирургија спец'!G10+'педијатрија спец'!G9+'гин спец'!G10</f>
        <v>122267</v>
      </c>
      <c r="H10" s="378">
        <f>'интерна спец'!H10+'хирургија спец'!H10+'педијатрија спец'!H9+'гин спец'!H10</f>
        <v>100073</v>
      </c>
      <c r="I10" s="381">
        <f t="shared" si="0"/>
        <v>20.08704701049749</v>
      </c>
      <c r="J10" s="382">
        <f t="shared" si="1"/>
        <v>62.449306896305146</v>
      </c>
      <c r="K10" s="382">
        <f t="shared" si="2"/>
        <v>81.84792298821432</v>
      </c>
      <c r="L10" s="378">
        <v>40</v>
      </c>
      <c r="M10" s="379">
        <v>22</v>
      </c>
    </row>
    <row r="11" spans="1:13" ht="15.75" customHeight="1">
      <c r="A11" s="9">
        <v>5</v>
      </c>
      <c r="B11" s="67" t="s">
        <v>542</v>
      </c>
      <c r="C11" s="380">
        <f>'интерна спец'!C11+'хирургија спец'!C11+'психијатрија спец'!C10</f>
        <v>197014</v>
      </c>
      <c r="D11" s="380">
        <f>'интерна спец'!D11+'хирургија спец'!D11+'психијатрија спец'!D10</f>
        <v>73943</v>
      </c>
      <c r="E11" s="380">
        <f>'интерна спец'!E11+'хирургија спец'!E11+'психијатрија спец'!E10</f>
        <v>37748</v>
      </c>
      <c r="F11" s="380">
        <f>'интерна спец'!F11+'хирургија спец'!F11+'психијатрија спец'!F10</f>
        <v>447972</v>
      </c>
      <c r="G11" s="380">
        <f>'интерна спец'!G11+'хирургија спец'!G11+'психијатрија спец'!G10</f>
        <v>128600</v>
      </c>
      <c r="H11" s="380">
        <f>'интерна спец'!H11+'хирургија спец'!H11+'психијатрија спец'!H10</f>
        <v>75101</v>
      </c>
      <c r="I11" s="381">
        <f t="shared" si="0"/>
        <v>11.867436685387306</v>
      </c>
      <c r="J11" s="382">
        <f t="shared" si="1"/>
        <v>65.27454901682114</v>
      </c>
      <c r="K11" s="382">
        <f t="shared" si="2"/>
        <v>58.39891135303266</v>
      </c>
      <c r="L11" s="378">
        <v>25</v>
      </c>
      <c r="M11" s="379">
        <v>22</v>
      </c>
    </row>
    <row r="12" spans="1:13" ht="32.25" customHeight="1">
      <c r="A12" s="9">
        <v>6</v>
      </c>
      <c r="B12" s="67" t="s">
        <v>553</v>
      </c>
      <c r="C12" s="380">
        <f>'интерна спец'!C12+'хирургија спец'!C12</f>
        <v>54707</v>
      </c>
      <c r="D12" s="380">
        <f>'интерна спец'!D12+'хирургија спец'!D12</f>
        <v>18742</v>
      </c>
      <c r="E12" s="380">
        <f>'интерна спец'!E12+'хирургија спец'!E12</f>
        <v>7562</v>
      </c>
      <c r="F12" s="380">
        <f>'интерна спец'!F12+'хирургија спец'!F12</f>
        <v>117375</v>
      </c>
      <c r="G12" s="380">
        <f>'интерна спец'!G12+'хирургија спец'!G12</f>
        <v>23331</v>
      </c>
      <c r="H12" s="380">
        <f>'интерна спец'!H12+'хирургија спец'!H12</f>
        <v>21905</v>
      </c>
      <c r="I12" s="381">
        <f t="shared" si="0"/>
        <v>15.521687384289871</v>
      </c>
      <c r="J12" s="382">
        <f t="shared" si="1"/>
        <v>42.647193229385636</v>
      </c>
      <c r="K12" s="382">
        <f t="shared" si="2"/>
        <v>93.8879602245939</v>
      </c>
      <c r="L12" s="378">
        <v>40</v>
      </c>
      <c r="M12" s="379">
        <v>22</v>
      </c>
    </row>
    <row r="13" spans="1:13" ht="20.25" customHeight="1">
      <c r="A13" s="9">
        <v>7</v>
      </c>
      <c r="B13" s="596" t="s">
        <v>544</v>
      </c>
      <c r="C13" s="380">
        <f>'хирургија спец'!C15+'педијатрија спец'!C11</f>
        <v>180171</v>
      </c>
      <c r="D13" s="380">
        <f>'хирургија спец'!D15+'педијатрија спец'!D11</f>
        <v>132232</v>
      </c>
      <c r="E13" s="380">
        <f>'хирургија спец'!E15+'педијатрија спец'!E11</f>
        <v>37785</v>
      </c>
      <c r="F13" s="380">
        <f>'хирургија спец'!F15+'педијатрија спец'!F11</f>
        <v>387956</v>
      </c>
      <c r="G13" s="380">
        <f>'хирургија спец'!G15+'педијатрија спец'!G11</f>
        <v>132227</v>
      </c>
      <c r="H13" s="380">
        <f>'хирургија спец'!H15+'педијатрија спец'!H11</f>
        <v>122331</v>
      </c>
      <c r="I13" s="381">
        <f t="shared" si="0"/>
        <v>10.267460632526134</v>
      </c>
      <c r="J13" s="382">
        <f t="shared" si="1"/>
        <v>73.38972420644832</v>
      </c>
      <c r="K13" s="382">
        <f t="shared" si="2"/>
        <v>92.5159006859416</v>
      </c>
      <c r="L13" s="378">
        <v>32</v>
      </c>
      <c r="M13" s="379">
        <v>22</v>
      </c>
    </row>
    <row r="14" spans="1:16" ht="30" customHeight="1">
      <c r="A14" s="9">
        <v>8</v>
      </c>
      <c r="B14" s="67" t="s">
        <v>562</v>
      </c>
      <c r="C14" s="380">
        <f>'хирургија спец'!C14+'педијатрија спец'!C10+'гин спец'!C11</f>
        <v>183041</v>
      </c>
      <c r="D14" s="380">
        <f>'хирургија спец'!D14+'педијатрија спец'!D10+'гин спец'!D11</f>
        <v>135612</v>
      </c>
      <c r="E14" s="380">
        <f>'хирургија спец'!E14+'педијатрија спец'!E10+'гин спец'!E11</f>
        <v>0</v>
      </c>
      <c r="F14" s="380">
        <f>'хирургија спец'!F14+'педијатрија спец'!F10+'гин спец'!F11</f>
        <v>0</v>
      </c>
      <c r="G14" s="380">
        <f>'хирургија спец'!G14+'педијатрија спец'!G10+'гин спец'!G11</f>
        <v>0</v>
      </c>
      <c r="H14" s="380">
        <f>'хирургија спец'!H14+'педијатрија спец'!H10+'гин спец'!H11</f>
        <v>0</v>
      </c>
      <c r="I14" s="381"/>
      <c r="J14" s="382">
        <f t="shared" si="1"/>
        <v>0</v>
      </c>
      <c r="K14" s="382"/>
      <c r="L14" s="378"/>
      <c r="M14" s="379"/>
      <c r="P14" s="11"/>
    </row>
    <row r="15" spans="1:13" ht="26.25" customHeight="1">
      <c r="A15" s="9">
        <v>9</v>
      </c>
      <c r="B15" s="67" t="s">
        <v>570</v>
      </c>
      <c r="C15" s="380">
        <f>'интерна спец'!C13+'хирургија спец'!C13+'педијатрија спец'!C16+'гин спец'!C12</f>
        <v>65216</v>
      </c>
      <c r="D15" s="380">
        <f>'интерна спец'!D13+'хирургија спец'!D13+'педијатрија спец'!D16+'гин спец'!D12</f>
        <v>30112</v>
      </c>
      <c r="E15" s="380">
        <f>'интерна спец'!E13+'хирургија спец'!E13+'педијатрија спец'!E16+'гин спец'!E12</f>
        <v>6005</v>
      </c>
      <c r="F15" s="380">
        <f>'интерна спец'!F13+'хирургија спец'!F13+'педијатрија спец'!F16+'гин спец'!F12</f>
        <v>84070</v>
      </c>
      <c r="G15" s="380">
        <f>'интерна спец'!G13+'хирургија спец'!G13+'педијатрија спец'!G16+'гин спец'!G12</f>
        <v>39622</v>
      </c>
      <c r="H15" s="380">
        <f>'интерна спец'!H13+'хирургија спец'!H13+'педијатрија спец'!H16+'гин спец'!H12</f>
        <v>0</v>
      </c>
      <c r="I15" s="381">
        <f t="shared" si="0"/>
        <v>14</v>
      </c>
      <c r="J15" s="382">
        <f t="shared" si="1"/>
        <v>60.75502944062807</v>
      </c>
      <c r="K15" s="382">
        <f t="shared" si="2"/>
        <v>0</v>
      </c>
      <c r="L15" s="378"/>
      <c r="M15" s="379">
        <v>22</v>
      </c>
    </row>
    <row r="16" spans="1:13" ht="22.5" customHeight="1">
      <c r="A16" s="9">
        <v>10</v>
      </c>
      <c r="B16" s="67" t="s">
        <v>545</v>
      </c>
      <c r="C16" s="161">
        <f>'психијатрија спец'!C13</f>
        <v>61659</v>
      </c>
      <c r="D16" s="161">
        <f>'психијатрија спец'!D13</f>
        <v>6793</v>
      </c>
      <c r="E16" s="161">
        <f>'психијатрија спец'!E13</f>
        <v>2032</v>
      </c>
      <c r="F16" s="161">
        <f>'психијатрија спец'!F13</f>
        <v>13942</v>
      </c>
      <c r="G16" s="161">
        <f>'психијатрија спец'!G13</f>
        <v>30888</v>
      </c>
      <c r="H16" s="161">
        <f>'психијатрија спец'!H13</f>
        <v>30888</v>
      </c>
      <c r="I16" s="381">
        <f t="shared" si="0"/>
        <v>6.8612204724409445</v>
      </c>
      <c r="J16" s="382">
        <f t="shared" si="1"/>
        <v>50.094876660341555</v>
      </c>
      <c r="K16" s="382">
        <f t="shared" si="2"/>
        <v>100</v>
      </c>
      <c r="L16" s="383">
        <v>35</v>
      </c>
      <c r="M16" s="379">
        <v>22</v>
      </c>
    </row>
    <row r="17" spans="1:13" ht="18" customHeight="1">
      <c r="A17" s="9">
        <v>11</v>
      </c>
      <c r="B17" s="67" t="s">
        <v>546</v>
      </c>
      <c r="C17" s="248">
        <f>'интерна спец'!C14</f>
        <v>63817</v>
      </c>
      <c r="D17" s="248">
        <f>'интерна спец'!D14</f>
        <v>16326</v>
      </c>
      <c r="E17" s="248">
        <f>'интерна спец'!E14</f>
        <v>8596</v>
      </c>
      <c r="F17" s="248">
        <f>'интерна спец'!F14</f>
        <v>186838</v>
      </c>
      <c r="G17" s="248">
        <f>'интерна спец'!G14</f>
        <v>32282</v>
      </c>
      <c r="H17" s="248">
        <f>'интерна спец'!H14</f>
        <v>30696</v>
      </c>
      <c r="I17" s="381">
        <f t="shared" si="0"/>
        <v>21.735458352722198</v>
      </c>
      <c r="J17" s="382">
        <f t="shared" si="1"/>
        <v>50.58526724853879</v>
      </c>
      <c r="K17" s="382">
        <f t="shared" si="2"/>
        <v>95.08704541230408</v>
      </c>
      <c r="L17" s="378">
        <v>20</v>
      </c>
      <c r="M17" s="384">
        <v>22</v>
      </c>
    </row>
    <row r="18" spans="1:13" ht="27.75" customHeight="1">
      <c r="A18" s="9">
        <v>12</v>
      </c>
      <c r="B18" s="67" t="s">
        <v>567</v>
      </c>
      <c r="C18" s="161">
        <f>'хирургија спец'!C16</f>
        <v>118986</v>
      </c>
      <c r="D18" s="161">
        <f>'хирургија спец'!D16</f>
        <v>32219</v>
      </c>
      <c r="E18" s="161">
        <f>'хирургија спец'!E16</f>
        <v>20655</v>
      </c>
      <c r="F18" s="161">
        <f>'хирургија спец'!F16</f>
        <v>247860</v>
      </c>
      <c r="G18" s="161">
        <f>'хирургија спец'!G16</f>
        <v>62071</v>
      </c>
      <c r="H18" s="161">
        <f>'хирургија спец'!H16</f>
        <v>31035</v>
      </c>
      <c r="I18" s="381">
        <f t="shared" si="0"/>
        <v>12</v>
      </c>
      <c r="J18" s="382">
        <f t="shared" si="1"/>
        <v>52.16664145361639</v>
      </c>
      <c r="K18" s="382">
        <f t="shared" si="2"/>
        <v>49.999194470847904</v>
      </c>
      <c r="L18" s="378">
        <v>32</v>
      </c>
      <c r="M18" s="379">
        <v>22</v>
      </c>
    </row>
    <row r="19" spans="1:13" ht="20.25" customHeight="1">
      <c r="A19" s="9">
        <v>13</v>
      </c>
      <c r="B19" s="67" t="s">
        <v>548</v>
      </c>
      <c r="C19" s="222">
        <f>'педијатрија спец'!C15</f>
        <v>2861</v>
      </c>
      <c r="D19" s="222">
        <f>'педијатрија спец'!D15</f>
        <v>738</v>
      </c>
      <c r="E19" s="222">
        <f>'педијатрија спец'!E15</f>
        <v>738</v>
      </c>
      <c r="F19" s="222">
        <f>'педијатрија спец'!F15</f>
        <v>24360</v>
      </c>
      <c r="G19" s="222">
        <f>'педијатрија спец'!G15</f>
        <v>2861</v>
      </c>
      <c r="H19" s="222">
        <f>'педијатрија спец'!H15</f>
        <v>2861</v>
      </c>
      <c r="I19" s="381">
        <f t="shared" si="0"/>
        <v>33.00813008130081</v>
      </c>
      <c r="J19" s="382">
        <f t="shared" si="1"/>
        <v>100</v>
      </c>
      <c r="K19" s="382">
        <f t="shared" si="2"/>
        <v>100</v>
      </c>
      <c r="L19" s="378">
        <v>15</v>
      </c>
      <c r="M19" s="379">
        <v>22</v>
      </c>
    </row>
    <row r="20" spans="1:13" ht="30" customHeight="1">
      <c r="A20" s="9">
        <v>14</v>
      </c>
      <c r="B20" s="67" t="s">
        <v>566</v>
      </c>
      <c r="C20" s="378">
        <f>'интерна спец'!C15</f>
        <v>26539</v>
      </c>
      <c r="D20" s="378">
        <f>'интерна спец'!D15</f>
        <v>15937</v>
      </c>
      <c r="E20" s="378">
        <f>'интерна спец'!E15</f>
        <v>10928</v>
      </c>
      <c r="F20" s="378">
        <f>'интерна спец'!F15</f>
        <v>32784</v>
      </c>
      <c r="G20" s="378">
        <f>'интерна спец'!G15</f>
        <v>20743</v>
      </c>
      <c r="H20" s="378">
        <f>'интерна спец'!H15</f>
        <v>18625</v>
      </c>
      <c r="I20" s="381">
        <f t="shared" si="0"/>
        <v>3</v>
      </c>
      <c r="J20" s="382">
        <f t="shared" si="1"/>
        <v>78.16044312144392</v>
      </c>
      <c r="K20" s="382">
        <f t="shared" si="2"/>
        <v>89.78932651978981</v>
      </c>
      <c r="L20" s="378">
        <v>40</v>
      </c>
      <c r="M20" s="386">
        <v>22</v>
      </c>
    </row>
    <row r="21" spans="1:13" ht="25.5" customHeight="1">
      <c r="A21" s="9">
        <v>15</v>
      </c>
      <c r="B21" s="67" t="s">
        <v>559</v>
      </c>
      <c r="C21" s="387">
        <f>'психијатрија спец'!C12</f>
        <v>34416</v>
      </c>
      <c r="D21" s="387">
        <f>'психијатрија спец'!D12</f>
        <v>475</v>
      </c>
      <c r="E21" s="387">
        <f>'психијатрија спец'!E12</f>
        <v>0</v>
      </c>
      <c r="F21" s="387">
        <f>'психијатрија спец'!F12</f>
        <v>0</v>
      </c>
      <c r="G21" s="387">
        <f>'психијатрија спец'!G12</f>
        <v>30900</v>
      </c>
      <c r="H21" s="387">
        <f>'психијатрија спец'!H12</f>
        <v>27500</v>
      </c>
      <c r="I21" s="381"/>
      <c r="J21" s="382">
        <f t="shared" si="1"/>
        <v>89.78382147838215</v>
      </c>
      <c r="K21" s="382">
        <f t="shared" si="2"/>
        <v>88.9967637540453</v>
      </c>
      <c r="L21" s="378">
        <v>40</v>
      </c>
      <c r="M21" s="379">
        <v>22</v>
      </c>
    </row>
    <row r="22" spans="1:13" ht="18" customHeight="1">
      <c r="A22" s="9">
        <v>16</v>
      </c>
      <c r="B22" s="67" t="s">
        <v>549</v>
      </c>
      <c r="C22" s="161">
        <f>'интерна спец'!C16</f>
        <v>115649</v>
      </c>
      <c r="D22" s="161">
        <f>'интерна спец'!D16</f>
        <v>14301</v>
      </c>
      <c r="E22" s="161">
        <f>'интерна спец'!E16</f>
        <v>11155</v>
      </c>
      <c r="F22" s="161">
        <f>'интерна спец'!F16</f>
        <v>149615</v>
      </c>
      <c r="G22" s="161">
        <f>'интерна спец'!G16</f>
        <v>17883</v>
      </c>
      <c r="H22" s="161">
        <f>'интерна спец'!H16</f>
        <v>16662</v>
      </c>
      <c r="I22" s="381">
        <f t="shared" si="0"/>
        <v>13.412371134020619</v>
      </c>
      <c r="J22" s="382">
        <f t="shared" si="1"/>
        <v>15.463168726059024</v>
      </c>
      <c r="K22" s="382">
        <f t="shared" si="2"/>
        <v>93.17228652910585</v>
      </c>
      <c r="L22" s="378">
        <v>40</v>
      </c>
      <c r="M22" s="379">
        <v>22</v>
      </c>
    </row>
    <row r="23" spans="1:17" ht="34.5" customHeight="1">
      <c r="A23" s="9">
        <v>17</v>
      </c>
      <c r="B23" s="67" t="s">
        <v>62</v>
      </c>
      <c r="C23" s="385">
        <f>'интерна спец'!C17</f>
        <v>19320</v>
      </c>
      <c r="D23" s="385">
        <f>'интерна спец'!D17</f>
        <v>11183</v>
      </c>
      <c r="E23" s="385">
        <f>'интерна спец'!E17</f>
        <v>11183</v>
      </c>
      <c r="F23" s="385">
        <f>'интерна спец'!F17</f>
        <v>78281</v>
      </c>
      <c r="G23" s="385">
        <f>'интерна спец'!G17</f>
        <v>15070</v>
      </c>
      <c r="H23" s="385">
        <f>'интерна спец'!H17</f>
        <v>12056</v>
      </c>
      <c r="I23" s="381">
        <f t="shared" si="0"/>
        <v>7</v>
      </c>
      <c r="J23" s="382">
        <f t="shared" si="1"/>
        <v>78.00207039337475</v>
      </c>
      <c r="K23" s="382">
        <f t="shared" si="2"/>
        <v>80</v>
      </c>
      <c r="L23" s="378">
        <v>40</v>
      </c>
      <c r="M23" s="379">
        <v>22</v>
      </c>
      <c r="Q23" s="133"/>
    </row>
    <row r="24" spans="1:13" ht="33.75" customHeight="1">
      <c r="A24" s="9">
        <v>18</v>
      </c>
      <c r="B24" s="67" t="s">
        <v>92</v>
      </c>
      <c r="C24" s="378">
        <f>'педијатрија спец'!C13</f>
        <v>11999</v>
      </c>
      <c r="D24" s="378">
        <f>'педијатрија спец'!D13</f>
        <v>3032</v>
      </c>
      <c r="E24" s="378">
        <f>'педијатрија спец'!E13</f>
        <v>2800</v>
      </c>
      <c r="F24" s="378">
        <f>'педијатрија спец'!F13</f>
        <v>84000</v>
      </c>
      <c r="G24" s="378">
        <f>'педијатрија спец'!G13</f>
        <v>11600</v>
      </c>
      <c r="H24" s="378">
        <f>'педијатрија спец'!H13</f>
        <v>0</v>
      </c>
      <c r="I24" s="381">
        <f t="shared" si="0"/>
        <v>30</v>
      </c>
      <c r="J24" s="382">
        <f t="shared" si="1"/>
        <v>96.67472289357445</v>
      </c>
      <c r="K24" s="382">
        <f t="shared" si="2"/>
        <v>0</v>
      </c>
      <c r="L24" s="378">
        <v>40</v>
      </c>
      <c r="M24" s="379">
        <v>22</v>
      </c>
    </row>
    <row r="25" spans="1:13" ht="30" customHeight="1">
      <c r="A25" s="9">
        <v>19</v>
      </c>
      <c r="B25" s="67" t="s">
        <v>60</v>
      </c>
      <c r="C25" s="385">
        <f>'интерна спец'!C18</f>
        <v>934</v>
      </c>
      <c r="D25" s="385">
        <f>'интерна спец'!D18</f>
        <v>836</v>
      </c>
      <c r="E25" s="385">
        <f>'интерна спец'!E18</f>
        <v>0</v>
      </c>
      <c r="F25" s="385">
        <f>'интерна спец'!F18</f>
        <v>0</v>
      </c>
      <c r="G25" s="385">
        <f>'интерна спец'!G18</f>
        <v>0</v>
      </c>
      <c r="H25" s="385">
        <f>'интерна спец'!H18</f>
        <v>0</v>
      </c>
      <c r="I25" s="381"/>
      <c r="J25" s="382">
        <f t="shared" si="1"/>
        <v>0</v>
      </c>
      <c r="K25" s="382"/>
      <c r="L25" s="378"/>
      <c r="M25" s="379">
        <v>22</v>
      </c>
    </row>
    <row r="26" spans="1:13" ht="43.5" customHeight="1">
      <c r="A26" s="9">
        <v>20</v>
      </c>
      <c r="B26" s="67" t="s">
        <v>277</v>
      </c>
      <c r="C26" s="161">
        <v>9633</v>
      </c>
      <c r="D26" s="161">
        <v>4298</v>
      </c>
      <c r="E26" s="161">
        <v>974</v>
      </c>
      <c r="F26" s="161">
        <v>27960</v>
      </c>
      <c r="G26" s="161">
        <v>1283</v>
      </c>
      <c r="H26" s="161">
        <v>1283</v>
      </c>
      <c r="I26" s="381">
        <f>F26/E26</f>
        <v>28.706365503080082</v>
      </c>
      <c r="J26" s="382">
        <f>G26/C26*100</f>
        <v>13.318799958476072</v>
      </c>
      <c r="K26" s="382">
        <f t="shared" si="2"/>
        <v>100</v>
      </c>
      <c r="L26" s="378">
        <v>40</v>
      </c>
      <c r="M26" s="379">
        <v>20</v>
      </c>
    </row>
    <row r="27" spans="1:13" ht="32.25" customHeight="1">
      <c r="A27" s="9">
        <v>21</v>
      </c>
      <c r="B27" s="90" t="s">
        <v>565</v>
      </c>
      <c r="C27" s="387">
        <f>'интерна спец'!C19</f>
        <v>13773</v>
      </c>
      <c r="D27" s="387">
        <f>'интерна спец'!D19</f>
        <v>8079</v>
      </c>
      <c r="E27" s="387">
        <f>'интерна спец'!E19</f>
        <v>4230</v>
      </c>
      <c r="F27" s="387">
        <f>'интерна спец'!F19</f>
        <v>28543</v>
      </c>
      <c r="G27" s="387">
        <f>'интерна спец'!G19</f>
        <v>8390</v>
      </c>
      <c r="H27" s="387">
        <f>'интерна спец'!H19</f>
        <v>6434</v>
      </c>
      <c r="I27" s="381">
        <f t="shared" si="0"/>
        <v>6.747754137115839</v>
      </c>
      <c r="J27" s="382">
        <f t="shared" si="1"/>
        <v>60.91628548609599</v>
      </c>
      <c r="K27" s="382">
        <f t="shared" si="2"/>
        <v>76.6865315852205</v>
      </c>
      <c r="L27" s="378">
        <v>35</v>
      </c>
      <c r="M27" s="386">
        <v>22</v>
      </c>
    </row>
    <row r="28" spans="1:13" ht="27.75" customHeight="1">
      <c r="A28" s="9">
        <v>22</v>
      </c>
      <c r="B28" s="68" t="s">
        <v>543</v>
      </c>
      <c r="C28" s="221">
        <f>'гин спец'!C13</f>
        <v>109392</v>
      </c>
      <c r="D28" s="221">
        <f>'гин спец'!D13</f>
        <v>95066</v>
      </c>
      <c r="E28" s="221">
        <f>'гин спец'!E13</f>
        <v>0</v>
      </c>
      <c r="F28" s="221">
        <f>'гин спец'!F13</f>
        <v>0</v>
      </c>
      <c r="G28" s="221">
        <f>'гин спец'!G13</f>
        <v>0</v>
      </c>
      <c r="H28" s="221">
        <f>'гин спец'!H13</f>
        <v>0</v>
      </c>
      <c r="I28" s="381"/>
      <c r="J28" s="382">
        <f t="shared" si="1"/>
        <v>0</v>
      </c>
      <c r="K28" s="382"/>
      <c r="L28" s="378"/>
      <c r="M28" s="379"/>
    </row>
    <row r="29" spans="1:13" ht="33" customHeight="1">
      <c r="A29" s="9">
        <v>23</v>
      </c>
      <c r="B29" s="67" t="s">
        <v>448</v>
      </c>
      <c r="C29" s="387">
        <f>'психијатрија спец'!C11</f>
        <v>33934</v>
      </c>
      <c r="D29" s="387">
        <f>'психијатрија спец'!D11</f>
        <v>0</v>
      </c>
      <c r="E29" s="387">
        <f>'психијатрија спец'!E11</f>
        <v>0</v>
      </c>
      <c r="F29" s="387">
        <f>'психијатрија спец'!F11</f>
        <v>0</v>
      </c>
      <c r="G29" s="387">
        <f>'психијатрија спец'!G11</f>
        <v>0</v>
      </c>
      <c r="H29" s="387">
        <f>'психијатрија спец'!H11</f>
        <v>0</v>
      </c>
      <c r="I29" s="381"/>
      <c r="J29" s="382">
        <f t="shared" si="1"/>
        <v>0</v>
      </c>
      <c r="K29" s="382"/>
      <c r="L29" s="378">
        <v>36</v>
      </c>
      <c r="M29" s="379"/>
    </row>
    <row r="30" spans="1:13" ht="33" customHeight="1">
      <c r="A30" s="9">
        <v>24</v>
      </c>
      <c r="B30" s="67" t="s">
        <v>172</v>
      </c>
      <c r="C30" s="161">
        <f>'педијатрија спец'!C12</f>
        <v>21913</v>
      </c>
      <c r="D30" s="161">
        <f>'педијатрија спец'!D12</f>
        <v>4383</v>
      </c>
      <c r="E30" s="161">
        <f>'педијатрија спец'!E12</f>
        <v>0</v>
      </c>
      <c r="F30" s="161">
        <f>'педијатрија спец'!F12</f>
        <v>0</v>
      </c>
      <c r="G30" s="161">
        <f>'педијатрија спец'!G12</f>
        <v>0</v>
      </c>
      <c r="H30" s="161">
        <f>'педијатрија спец'!H12</f>
        <v>0</v>
      </c>
      <c r="I30" s="381"/>
      <c r="J30" s="382">
        <f t="shared" si="1"/>
        <v>0</v>
      </c>
      <c r="K30" s="382"/>
      <c r="L30" s="378"/>
      <c r="M30" s="379"/>
    </row>
    <row r="31" spans="1:13" ht="31.5" customHeight="1" thickBot="1">
      <c r="A31" s="58">
        <v>25</v>
      </c>
      <c r="B31" s="14" t="s">
        <v>576</v>
      </c>
      <c r="C31" s="390">
        <f>'интерна спец'!C20</f>
        <v>3314</v>
      </c>
      <c r="D31" s="390">
        <f>'интерна спец'!D20</f>
        <v>1159</v>
      </c>
      <c r="E31" s="390">
        <f>'интерна спец'!E20</f>
        <v>1101</v>
      </c>
      <c r="F31" s="390">
        <f>'интерна спец'!F20</f>
        <v>9271</v>
      </c>
      <c r="G31" s="390">
        <f>'интерна спец'!G20</f>
        <v>3314</v>
      </c>
      <c r="H31" s="390">
        <f>'интерна спец'!H20</f>
        <v>3099</v>
      </c>
      <c r="I31" s="392">
        <f t="shared" si="0"/>
        <v>8.420526793823797</v>
      </c>
      <c r="J31" s="393">
        <f t="shared" si="1"/>
        <v>100</v>
      </c>
      <c r="K31" s="394">
        <f t="shared" si="2"/>
        <v>93.51237175618587</v>
      </c>
      <c r="L31" s="389"/>
      <c r="M31" s="395">
        <v>22</v>
      </c>
    </row>
    <row r="32" spans="1:14" s="11" customFormat="1" ht="18" customHeight="1" thickBot="1" thickTop="1">
      <c r="A32" s="721" t="s">
        <v>539</v>
      </c>
      <c r="B32" s="733"/>
      <c r="C32" s="396">
        <f aca="true" t="shared" si="3" ref="C32:H32">SUM(C7:C31)</f>
        <v>3104564</v>
      </c>
      <c r="D32" s="396">
        <f>SUM(D7:D31)</f>
        <v>1477134</v>
      </c>
      <c r="E32" s="397">
        <f t="shared" si="3"/>
        <v>342439</v>
      </c>
      <c r="F32" s="397">
        <f t="shared" si="3"/>
        <v>4967989</v>
      </c>
      <c r="G32" s="397">
        <f t="shared" si="3"/>
        <v>1496969</v>
      </c>
      <c r="H32" s="396">
        <f t="shared" si="3"/>
        <v>1016145</v>
      </c>
      <c r="I32" s="398">
        <f t="shared" si="0"/>
        <v>14.50766121849439</v>
      </c>
      <c r="J32" s="398">
        <f t="shared" si="1"/>
        <v>48.2183327513944</v>
      </c>
      <c r="K32" s="398">
        <f t="shared" si="2"/>
        <v>67.88016318307193</v>
      </c>
      <c r="L32" s="399"/>
      <c r="M32" s="400"/>
      <c r="N32" s="52"/>
    </row>
    <row r="33" spans="1:13" s="11" customFormat="1" ht="25.5" customHeight="1">
      <c r="A33" s="825" t="s">
        <v>490</v>
      </c>
      <c r="B33" s="826"/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</row>
    <row r="34" spans="1:13" ht="12" customHeight="1">
      <c r="A34" s="740" t="s">
        <v>350</v>
      </c>
      <c r="B34" s="740"/>
      <c r="C34" s="740"/>
      <c r="D34" s="740"/>
      <c r="E34" s="740"/>
      <c r="F34" s="740"/>
      <c r="G34" s="740"/>
      <c r="H34" s="740"/>
      <c r="I34" s="740"/>
      <c r="J34" s="740"/>
      <c r="K34" s="740"/>
      <c r="L34" s="740"/>
      <c r="M34" s="740"/>
    </row>
  </sheetData>
  <sheetProtection/>
  <mergeCells count="19">
    <mergeCell ref="I4:I5"/>
    <mergeCell ref="J4:J5"/>
    <mergeCell ref="L4:L5"/>
    <mergeCell ref="M4:M5"/>
    <mergeCell ref="K4:K5"/>
    <mergeCell ref="A32:B32"/>
    <mergeCell ref="C4:C5"/>
    <mergeCell ref="G4:G5"/>
    <mergeCell ref="H4:H5"/>
    <mergeCell ref="A33:M33"/>
    <mergeCell ref="A34:M34"/>
    <mergeCell ref="L3:M3"/>
    <mergeCell ref="A1:M1"/>
    <mergeCell ref="A4:A5"/>
    <mergeCell ref="B4:B5"/>
    <mergeCell ref="D4:D5"/>
    <mergeCell ref="E4:E5"/>
    <mergeCell ref="F4:F5"/>
    <mergeCell ref="A2:M2"/>
  </mergeCells>
  <printOptions horizontalCentered="1" verticalCentered="1"/>
  <pageMargins left="0.35433070866141736" right="0" top="0" bottom="0" header="0" footer="0"/>
  <pageSetup horizontalDpi="600" verticalDpi="600" orientation="portrait" paperSize="9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T23"/>
  <sheetViews>
    <sheetView zoomScalePageLayoutView="0" workbookViewId="0" topLeftCell="B8">
      <selection activeCell="N20" sqref="N20"/>
    </sheetView>
  </sheetViews>
  <sheetFormatPr defaultColWidth="9.140625" defaultRowHeight="12.75"/>
  <cols>
    <col min="1" max="1" width="4.140625" style="6" customWidth="1"/>
    <col min="2" max="2" width="29.140625" style="6" customWidth="1"/>
    <col min="3" max="3" width="7.7109375" style="6" customWidth="1"/>
    <col min="4" max="4" width="8.28125" style="6" customWidth="1"/>
    <col min="5" max="5" width="8.8515625" style="6" customWidth="1"/>
    <col min="6" max="6" width="8.57421875" style="6" customWidth="1"/>
    <col min="7" max="7" width="9.421875" style="6" customWidth="1"/>
    <col min="8" max="8" width="11.421875" style="6" customWidth="1"/>
    <col min="9" max="9" width="8.8515625" style="6" customWidth="1"/>
    <col min="10" max="10" width="8.7109375" style="6" customWidth="1"/>
    <col min="11" max="11" width="11.7109375" style="6" customWidth="1"/>
    <col min="12" max="12" width="7.140625" style="6" customWidth="1"/>
    <col min="13" max="13" width="10.28125" style="6" customWidth="1"/>
    <col min="14" max="16384" width="9.140625" style="6" customWidth="1"/>
  </cols>
  <sheetData>
    <row r="1" spans="1:13" s="5" customFormat="1" ht="30" customHeight="1">
      <c r="A1" s="684" t="s">
        <v>613</v>
      </c>
      <c r="B1" s="714"/>
      <c r="C1" s="714"/>
      <c r="D1" s="714"/>
      <c r="E1" s="714"/>
      <c r="F1" s="714"/>
      <c r="G1" s="714"/>
      <c r="H1" s="714"/>
      <c r="I1" s="714"/>
      <c r="J1" s="847"/>
      <c r="K1" s="847"/>
      <c r="L1" s="847"/>
      <c r="M1" s="847"/>
    </row>
    <row r="2" spans="1:13" s="5" customFormat="1" ht="13.5" customHeight="1">
      <c r="A2" s="713" t="s">
        <v>494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ht="9.75" customHeight="1" thickBot="1">
      <c r="A3" s="3"/>
      <c r="B3" s="2"/>
      <c r="C3" s="2"/>
      <c r="D3" s="2"/>
      <c r="E3" s="2"/>
      <c r="F3" s="2"/>
      <c r="G3" s="2"/>
      <c r="H3" s="2"/>
      <c r="I3" s="4"/>
      <c r="L3" s="827" t="s">
        <v>87</v>
      </c>
      <c r="M3" s="828"/>
    </row>
    <row r="4" spans="1:20" ht="49.5" customHeight="1">
      <c r="A4" s="845" t="s">
        <v>57</v>
      </c>
      <c r="B4" s="833" t="s">
        <v>59</v>
      </c>
      <c r="C4" s="835" t="s">
        <v>196</v>
      </c>
      <c r="D4" s="835" t="s">
        <v>20</v>
      </c>
      <c r="E4" s="837" t="s">
        <v>197</v>
      </c>
      <c r="F4" s="837" t="s">
        <v>24</v>
      </c>
      <c r="G4" s="835" t="s">
        <v>198</v>
      </c>
      <c r="H4" s="837" t="s">
        <v>199</v>
      </c>
      <c r="I4" s="837" t="s">
        <v>21</v>
      </c>
      <c r="J4" s="837" t="s">
        <v>200</v>
      </c>
      <c r="K4" s="837" t="s">
        <v>201</v>
      </c>
      <c r="L4" s="837" t="s">
        <v>22</v>
      </c>
      <c r="M4" s="839" t="s">
        <v>23</v>
      </c>
      <c r="O4" s="848"/>
      <c r="P4" s="848"/>
      <c r="Q4" s="851"/>
      <c r="R4" s="851"/>
      <c r="S4" s="848"/>
      <c r="T4" s="851"/>
    </row>
    <row r="5" spans="1:20" ht="43.5" customHeight="1" thickBot="1">
      <c r="A5" s="846"/>
      <c r="B5" s="834"/>
      <c r="C5" s="841"/>
      <c r="D5" s="836"/>
      <c r="E5" s="838"/>
      <c r="F5" s="838"/>
      <c r="G5" s="841"/>
      <c r="H5" s="842"/>
      <c r="I5" s="838"/>
      <c r="J5" s="838"/>
      <c r="K5" s="645"/>
      <c r="L5" s="838"/>
      <c r="M5" s="840"/>
      <c r="O5" s="849"/>
      <c r="P5" s="850"/>
      <c r="Q5" s="852"/>
      <c r="R5" s="852"/>
      <c r="S5" s="849"/>
      <c r="T5" s="853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20.25" customHeight="1" thickTop="1">
      <c r="A7" s="8">
        <v>1</v>
      </c>
      <c r="B7" s="14" t="s">
        <v>568</v>
      </c>
      <c r="C7" s="221">
        <v>518468</v>
      </c>
      <c r="D7" s="222">
        <v>243657</v>
      </c>
      <c r="E7" s="221">
        <v>34238</v>
      </c>
      <c r="F7" s="223">
        <v>534767</v>
      </c>
      <c r="G7" s="255">
        <v>307496</v>
      </c>
      <c r="H7" s="221">
        <v>162454</v>
      </c>
      <c r="I7" s="84">
        <f aca="true" t="shared" si="0" ref="I7:I21">F7/E7</f>
        <v>15.619107424499095</v>
      </c>
      <c r="J7" s="84">
        <f>G7/C7*100</f>
        <v>59.3085783500621</v>
      </c>
      <c r="K7" s="85">
        <f aca="true" t="shared" si="1" ref="K7:K21">H7/G7*100</f>
        <v>52.83125634154591</v>
      </c>
      <c r="L7" s="166">
        <v>20</v>
      </c>
      <c r="M7" s="167">
        <v>22</v>
      </c>
    </row>
    <row r="8" spans="1:13" ht="20.25" customHeight="1">
      <c r="A8" s="9">
        <v>2</v>
      </c>
      <c r="B8" s="67" t="s">
        <v>569</v>
      </c>
      <c r="C8" s="161">
        <v>46417</v>
      </c>
      <c r="D8" s="162">
        <v>27479</v>
      </c>
      <c r="E8" s="161">
        <v>18942</v>
      </c>
      <c r="F8" s="161">
        <v>428552</v>
      </c>
      <c r="G8" s="161">
        <v>37493</v>
      </c>
      <c r="H8" s="161">
        <v>36782</v>
      </c>
      <c r="I8" s="168">
        <f t="shared" si="0"/>
        <v>22.624432478091016</v>
      </c>
      <c r="J8" s="85">
        <f aca="true" t="shared" si="2" ref="J8:J21">G8/C8*100</f>
        <v>80.7742852834091</v>
      </c>
      <c r="K8" s="85">
        <f t="shared" si="1"/>
        <v>98.1036460139226</v>
      </c>
      <c r="L8" s="161">
        <v>40</v>
      </c>
      <c r="M8" s="169">
        <v>22</v>
      </c>
    </row>
    <row r="9" spans="1:13" ht="20.25" customHeight="1">
      <c r="A9" s="9">
        <v>3</v>
      </c>
      <c r="B9" s="68" t="s">
        <v>540</v>
      </c>
      <c r="C9" s="161">
        <v>95403</v>
      </c>
      <c r="D9" s="162">
        <v>41175</v>
      </c>
      <c r="E9" s="161">
        <v>16901</v>
      </c>
      <c r="F9" s="161">
        <v>233103</v>
      </c>
      <c r="G9" s="161">
        <v>66306</v>
      </c>
      <c r="H9" s="161">
        <v>64469</v>
      </c>
      <c r="I9" s="168">
        <f t="shared" si="0"/>
        <v>13.792260812969646</v>
      </c>
      <c r="J9" s="85">
        <f t="shared" si="2"/>
        <v>69.50095908933682</v>
      </c>
      <c r="K9" s="85">
        <f t="shared" si="1"/>
        <v>97.22951165807015</v>
      </c>
      <c r="L9" s="161">
        <v>40</v>
      </c>
      <c r="M9" s="169">
        <v>22</v>
      </c>
    </row>
    <row r="10" spans="1:13" ht="20.25" customHeight="1">
      <c r="A10" s="9">
        <v>4</v>
      </c>
      <c r="B10" s="68" t="s">
        <v>541</v>
      </c>
      <c r="C10" s="161">
        <v>115242</v>
      </c>
      <c r="D10" s="161">
        <v>67144</v>
      </c>
      <c r="E10" s="161">
        <v>41840</v>
      </c>
      <c r="F10" s="161">
        <v>871733</v>
      </c>
      <c r="G10" s="161">
        <v>93392</v>
      </c>
      <c r="H10" s="161">
        <v>82991</v>
      </c>
      <c r="I10" s="168">
        <f t="shared" si="0"/>
        <v>20.834918738049712</v>
      </c>
      <c r="J10" s="85">
        <f t="shared" si="2"/>
        <v>81.03989864806233</v>
      </c>
      <c r="K10" s="85">
        <f t="shared" si="1"/>
        <v>88.8630717834504</v>
      </c>
      <c r="L10" s="161">
        <v>40</v>
      </c>
      <c r="M10" s="169">
        <v>22</v>
      </c>
    </row>
    <row r="11" spans="1:13" ht="20.25" customHeight="1">
      <c r="A11" s="9">
        <v>5</v>
      </c>
      <c r="B11" s="67" t="s">
        <v>542</v>
      </c>
      <c r="C11" s="161">
        <v>135537</v>
      </c>
      <c r="D11" s="170">
        <v>42339</v>
      </c>
      <c r="E11" s="171">
        <v>31508</v>
      </c>
      <c r="F11" s="161">
        <v>416772</v>
      </c>
      <c r="G11" s="161">
        <v>102800</v>
      </c>
      <c r="H11" s="171">
        <v>62231</v>
      </c>
      <c r="I11" s="168">
        <f t="shared" si="0"/>
        <v>13.22749777834201</v>
      </c>
      <c r="J11" s="85">
        <f t="shared" si="2"/>
        <v>75.84644783343293</v>
      </c>
      <c r="K11" s="85">
        <f t="shared" si="1"/>
        <v>60.53599221789884</v>
      </c>
      <c r="L11" s="161">
        <v>25</v>
      </c>
      <c r="M11" s="169">
        <v>22</v>
      </c>
    </row>
    <row r="12" spans="1:13" ht="24.75" customHeight="1">
      <c r="A12" s="9">
        <v>6</v>
      </c>
      <c r="B12" s="67" t="s">
        <v>553</v>
      </c>
      <c r="C12" s="161">
        <v>41745</v>
      </c>
      <c r="D12" s="162">
        <v>15128</v>
      </c>
      <c r="E12" s="161">
        <v>6400</v>
      </c>
      <c r="F12" s="161">
        <v>115595</v>
      </c>
      <c r="G12" s="161">
        <v>19564</v>
      </c>
      <c r="H12" s="161">
        <v>18802</v>
      </c>
      <c r="I12" s="168">
        <f t="shared" si="0"/>
        <v>18.06171875</v>
      </c>
      <c r="J12" s="85">
        <f t="shared" si="2"/>
        <v>46.86549287339801</v>
      </c>
      <c r="K12" s="85">
        <f t="shared" si="1"/>
        <v>96.10509098343897</v>
      </c>
      <c r="L12" s="161">
        <v>40</v>
      </c>
      <c r="M12" s="169">
        <v>22</v>
      </c>
    </row>
    <row r="13" spans="1:13" ht="24.75" customHeight="1">
      <c r="A13" s="9">
        <v>7</v>
      </c>
      <c r="B13" s="67" t="s">
        <v>315</v>
      </c>
      <c r="C13" s="172">
        <v>24228</v>
      </c>
      <c r="D13" s="173">
        <v>8655</v>
      </c>
      <c r="E13" s="172">
        <v>0</v>
      </c>
      <c r="F13" s="161">
        <v>0</v>
      </c>
      <c r="G13" s="161">
        <v>15573</v>
      </c>
      <c r="H13" s="161">
        <v>0</v>
      </c>
      <c r="I13" s="168"/>
      <c r="J13" s="85">
        <f t="shared" si="2"/>
        <v>64.27686973749381</v>
      </c>
      <c r="K13" s="85">
        <f t="shared" si="1"/>
        <v>0</v>
      </c>
      <c r="L13" s="161">
        <v>35</v>
      </c>
      <c r="M13" s="169">
        <v>22</v>
      </c>
    </row>
    <row r="14" spans="1:13" ht="24.75" customHeight="1">
      <c r="A14" s="9">
        <v>8</v>
      </c>
      <c r="B14" s="67" t="s">
        <v>546</v>
      </c>
      <c r="C14" s="248">
        <v>63817</v>
      </c>
      <c r="D14" s="252">
        <v>16326</v>
      </c>
      <c r="E14" s="248">
        <v>8596</v>
      </c>
      <c r="F14" s="252">
        <v>186838</v>
      </c>
      <c r="G14" s="252">
        <v>32282</v>
      </c>
      <c r="H14" s="252">
        <v>30696</v>
      </c>
      <c r="I14" s="168">
        <f t="shared" si="0"/>
        <v>21.735458352722198</v>
      </c>
      <c r="J14" s="85">
        <f t="shared" si="2"/>
        <v>50.58526724853879</v>
      </c>
      <c r="K14" s="85">
        <f t="shared" si="1"/>
        <v>95.08704541230408</v>
      </c>
      <c r="L14" s="161">
        <v>25</v>
      </c>
      <c r="M14" s="169">
        <v>22</v>
      </c>
    </row>
    <row r="15" spans="1:13" ht="24.75" customHeight="1">
      <c r="A15" s="9">
        <v>9</v>
      </c>
      <c r="B15" s="67" t="s">
        <v>566</v>
      </c>
      <c r="C15" s="248">
        <v>26539</v>
      </c>
      <c r="D15" s="378">
        <v>15937</v>
      </c>
      <c r="E15" s="378">
        <v>10928</v>
      </c>
      <c r="F15" s="378">
        <v>32784</v>
      </c>
      <c r="G15" s="378">
        <v>20743</v>
      </c>
      <c r="H15" s="378">
        <v>18625</v>
      </c>
      <c r="I15" s="168">
        <f t="shared" si="0"/>
        <v>3</v>
      </c>
      <c r="J15" s="85">
        <f t="shared" si="2"/>
        <v>78.16044312144392</v>
      </c>
      <c r="K15" s="85">
        <f t="shared" si="1"/>
        <v>89.78932651978981</v>
      </c>
      <c r="L15" s="161">
        <v>40</v>
      </c>
      <c r="M15" s="169">
        <v>22</v>
      </c>
    </row>
    <row r="16" spans="1:13" ht="24.75" customHeight="1">
      <c r="A16" s="9">
        <v>10</v>
      </c>
      <c r="B16" s="67" t="s">
        <v>549</v>
      </c>
      <c r="C16" s="161">
        <v>115649</v>
      </c>
      <c r="D16" s="162">
        <v>14301</v>
      </c>
      <c r="E16" s="161">
        <v>11155</v>
      </c>
      <c r="F16" s="161">
        <v>149615</v>
      </c>
      <c r="G16" s="161">
        <v>17883</v>
      </c>
      <c r="H16" s="161">
        <v>16662</v>
      </c>
      <c r="I16" s="168">
        <f t="shared" si="0"/>
        <v>13.412371134020619</v>
      </c>
      <c r="J16" s="85">
        <f t="shared" si="2"/>
        <v>15.463168726059024</v>
      </c>
      <c r="K16" s="85">
        <f t="shared" si="1"/>
        <v>93.17228652910585</v>
      </c>
      <c r="L16" s="161">
        <v>40</v>
      </c>
      <c r="M16" s="169">
        <v>22</v>
      </c>
    </row>
    <row r="17" spans="1:14" ht="24.75" customHeight="1">
      <c r="A17" s="9">
        <v>11</v>
      </c>
      <c r="B17" s="67" t="s">
        <v>564</v>
      </c>
      <c r="C17" s="385">
        <v>19320</v>
      </c>
      <c r="D17" s="383">
        <v>11183</v>
      </c>
      <c r="E17" s="383">
        <v>11183</v>
      </c>
      <c r="F17" s="383">
        <v>78281</v>
      </c>
      <c r="G17" s="383">
        <v>15070</v>
      </c>
      <c r="H17" s="383">
        <v>12056</v>
      </c>
      <c r="I17" s="168">
        <f t="shared" si="0"/>
        <v>7</v>
      </c>
      <c r="J17" s="85">
        <f t="shared" si="2"/>
        <v>78.00207039337475</v>
      </c>
      <c r="K17" s="85">
        <f t="shared" si="1"/>
        <v>80</v>
      </c>
      <c r="L17" s="161">
        <v>40</v>
      </c>
      <c r="M17" s="169">
        <v>22</v>
      </c>
      <c r="N17" s="6">
        <f>E17*7</f>
        <v>78281</v>
      </c>
    </row>
    <row r="18" spans="1:15" ht="30" customHeight="1">
      <c r="A18" s="9">
        <v>12</v>
      </c>
      <c r="B18" s="67" t="s">
        <v>561</v>
      </c>
      <c r="C18" s="385">
        <v>934</v>
      </c>
      <c r="D18" s="383">
        <v>836</v>
      </c>
      <c r="E18" s="385">
        <v>0</v>
      </c>
      <c r="F18" s="383">
        <v>0</v>
      </c>
      <c r="G18" s="383">
        <v>0</v>
      </c>
      <c r="H18" s="383">
        <v>0</v>
      </c>
      <c r="I18" s="168"/>
      <c r="J18" s="85">
        <f t="shared" si="2"/>
        <v>0</v>
      </c>
      <c r="K18" s="85"/>
      <c r="L18" s="161"/>
      <c r="M18" s="169">
        <v>22</v>
      </c>
      <c r="N18" s="6">
        <f>C17*0.78</f>
        <v>15069.6</v>
      </c>
      <c r="O18" s="6">
        <f>G17*0.8</f>
        <v>12056</v>
      </c>
    </row>
    <row r="19" spans="1:13" ht="24.75" customHeight="1">
      <c r="A19" s="10">
        <v>13</v>
      </c>
      <c r="B19" s="90" t="s">
        <v>565</v>
      </c>
      <c r="C19" s="387">
        <v>13773</v>
      </c>
      <c r="D19" s="388">
        <v>8079</v>
      </c>
      <c r="E19" s="387">
        <v>4230</v>
      </c>
      <c r="F19" s="387">
        <v>28543</v>
      </c>
      <c r="G19" s="389">
        <v>8390</v>
      </c>
      <c r="H19" s="387">
        <v>6434</v>
      </c>
      <c r="I19" s="168">
        <f t="shared" si="0"/>
        <v>6.747754137115839</v>
      </c>
      <c r="J19" s="85">
        <f t="shared" si="2"/>
        <v>60.91628548609599</v>
      </c>
      <c r="K19" s="85">
        <f t="shared" si="1"/>
        <v>76.6865315852205</v>
      </c>
      <c r="L19" s="161">
        <v>35</v>
      </c>
      <c r="M19" s="169">
        <v>22</v>
      </c>
    </row>
    <row r="20" spans="1:13" ht="36.75" customHeight="1" thickBot="1">
      <c r="A20" s="32">
        <v>14</v>
      </c>
      <c r="B20" s="211" t="s">
        <v>314</v>
      </c>
      <c r="C20" s="390">
        <v>3314</v>
      </c>
      <c r="D20" s="391">
        <v>1159</v>
      </c>
      <c r="E20" s="390">
        <v>1101</v>
      </c>
      <c r="F20" s="390">
        <v>9271</v>
      </c>
      <c r="G20" s="390">
        <v>3314</v>
      </c>
      <c r="H20" s="390">
        <v>3099</v>
      </c>
      <c r="I20" s="175">
        <f t="shared" si="0"/>
        <v>8.420526793823797</v>
      </c>
      <c r="J20" s="86">
        <f t="shared" si="2"/>
        <v>100</v>
      </c>
      <c r="K20" s="85">
        <f t="shared" si="1"/>
        <v>93.51237175618587</v>
      </c>
      <c r="L20" s="172"/>
      <c r="M20" s="176">
        <v>22</v>
      </c>
    </row>
    <row r="21" spans="1:13" ht="21" customHeight="1" thickBot="1" thickTop="1">
      <c r="A21" s="721" t="s">
        <v>539</v>
      </c>
      <c r="B21" s="733"/>
      <c r="C21" s="81">
        <f aca="true" t="shared" si="3" ref="C21:H21">SUM(C7:C20)</f>
        <v>1220386</v>
      </c>
      <c r="D21" s="81">
        <f t="shared" si="3"/>
        <v>513398</v>
      </c>
      <c r="E21" s="81">
        <f t="shared" si="3"/>
        <v>197022</v>
      </c>
      <c r="F21" s="177">
        <f t="shared" si="3"/>
        <v>3085854</v>
      </c>
      <c r="G21" s="81">
        <f t="shared" si="3"/>
        <v>740306</v>
      </c>
      <c r="H21" s="81">
        <f t="shared" si="3"/>
        <v>515301</v>
      </c>
      <c r="I21" s="76">
        <f t="shared" si="0"/>
        <v>15.662484392605903</v>
      </c>
      <c r="J21" s="76">
        <f t="shared" si="2"/>
        <v>60.66162673121455</v>
      </c>
      <c r="K21" s="76">
        <f t="shared" si="1"/>
        <v>69.60648704724804</v>
      </c>
      <c r="L21" s="180"/>
      <c r="M21" s="181"/>
    </row>
    <row r="22" spans="1:13" ht="26.25" customHeight="1">
      <c r="A22" s="843" t="s">
        <v>491</v>
      </c>
      <c r="B22" s="844"/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</row>
    <row r="23" spans="1:13" s="33" customFormat="1" ht="21" customHeight="1">
      <c r="A23" s="703" t="s">
        <v>351</v>
      </c>
      <c r="B23" s="703"/>
      <c r="C23" s="703"/>
      <c r="D23" s="703"/>
      <c r="E23" s="703"/>
      <c r="F23" s="703"/>
      <c r="G23" s="703"/>
      <c r="H23" s="703"/>
      <c r="I23" s="703"/>
      <c r="J23" s="703"/>
      <c r="K23" s="703"/>
      <c r="L23" s="703"/>
      <c r="M23" s="703"/>
    </row>
  </sheetData>
  <sheetProtection/>
  <mergeCells count="25">
    <mergeCell ref="O4:O5"/>
    <mergeCell ref="P4:P5"/>
    <mergeCell ref="Q4:Q5"/>
    <mergeCell ref="R4:R5"/>
    <mergeCell ref="S4:S5"/>
    <mergeCell ref="T4:T5"/>
    <mergeCell ref="H4:H5"/>
    <mergeCell ref="A21:B21"/>
    <mergeCell ref="L3:M3"/>
    <mergeCell ref="A1:M1"/>
    <mergeCell ref="J4:J5"/>
    <mergeCell ref="K4:K5"/>
    <mergeCell ref="L4:L5"/>
    <mergeCell ref="M4:M5"/>
    <mergeCell ref="A2:M2"/>
    <mergeCell ref="A22:M22"/>
    <mergeCell ref="A23:M23"/>
    <mergeCell ref="I4:I5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" top="0.5511811023622047" bottom="0" header="0.1968503937007874" footer="0.196850393700787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zoomScalePageLayoutView="0" workbookViewId="0" topLeftCell="B8">
      <selection activeCell="S9" sqref="S9"/>
    </sheetView>
  </sheetViews>
  <sheetFormatPr defaultColWidth="9.140625" defaultRowHeight="12.75"/>
  <cols>
    <col min="1" max="1" width="3.8515625" style="6" customWidth="1"/>
    <col min="2" max="2" width="24.00390625" style="6" customWidth="1"/>
    <col min="3" max="3" width="8.421875" style="6" customWidth="1"/>
    <col min="4" max="4" width="7.7109375" style="6" customWidth="1"/>
    <col min="5" max="5" width="10.7109375" style="6" customWidth="1"/>
    <col min="6" max="6" width="8.7109375" style="6" customWidth="1"/>
    <col min="7" max="7" width="7.7109375" style="6" customWidth="1"/>
    <col min="8" max="8" width="11.421875" style="6" customWidth="1"/>
    <col min="9" max="9" width="8.421875" style="6" customWidth="1"/>
    <col min="10" max="10" width="9.140625" style="6" customWidth="1"/>
    <col min="11" max="11" width="10.421875" style="6" customWidth="1"/>
    <col min="12" max="12" width="9.140625" style="6" customWidth="1"/>
    <col min="13" max="13" width="10.57421875" style="6" customWidth="1"/>
    <col min="14" max="16384" width="9.140625" style="6" customWidth="1"/>
  </cols>
  <sheetData>
    <row r="1" spans="1:13" s="5" customFormat="1" ht="27.75" customHeight="1">
      <c r="A1" s="684" t="s">
        <v>613</v>
      </c>
      <c r="B1" s="714"/>
      <c r="C1" s="714"/>
      <c r="D1" s="714"/>
      <c r="E1" s="714"/>
      <c r="F1" s="714"/>
      <c r="G1" s="714"/>
      <c r="H1" s="714"/>
      <c r="I1" s="714"/>
      <c r="J1" s="847"/>
      <c r="K1" s="847"/>
      <c r="L1" s="847"/>
      <c r="M1" s="847"/>
    </row>
    <row r="2" spans="1:13" s="5" customFormat="1" ht="12.75" customHeight="1">
      <c r="A2" s="713" t="s">
        <v>5</v>
      </c>
      <c r="B2" s="714"/>
      <c r="C2" s="714"/>
      <c r="D2" s="714"/>
      <c r="E2" s="714"/>
      <c r="F2" s="714"/>
      <c r="G2" s="714"/>
      <c r="H2" s="714"/>
      <c r="I2" s="714"/>
      <c r="J2" s="847"/>
      <c r="K2" s="847"/>
      <c r="L2" s="847"/>
      <c r="M2" s="847"/>
    </row>
    <row r="3" spans="1:13" ht="9.75" customHeight="1" thickBot="1">
      <c r="A3" s="45"/>
      <c r="B3" s="46"/>
      <c r="C3" s="46"/>
      <c r="D3" s="46"/>
      <c r="E3" s="46"/>
      <c r="F3" s="46"/>
      <c r="G3" s="46"/>
      <c r="H3" s="46"/>
      <c r="I3" s="4"/>
      <c r="L3" s="827" t="s">
        <v>182</v>
      </c>
      <c r="M3" s="827"/>
    </row>
    <row r="4" spans="1:20" ht="39.75" customHeight="1">
      <c r="A4" s="831" t="s">
        <v>57</v>
      </c>
      <c r="B4" s="833" t="s">
        <v>59</v>
      </c>
      <c r="C4" s="835" t="s">
        <v>196</v>
      </c>
      <c r="D4" s="835" t="s">
        <v>20</v>
      </c>
      <c r="E4" s="837" t="s">
        <v>197</v>
      </c>
      <c r="F4" s="837" t="s">
        <v>24</v>
      </c>
      <c r="G4" s="835" t="s">
        <v>198</v>
      </c>
      <c r="H4" s="837" t="s">
        <v>199</v>
      </c>
      <c r="I4" s="837" t="s">
        <v>21</v>
      </c>
      <c r="J4" s="837" t="s">
        <v>200</v>
      </c>
      <c r="K4" s="837" t="s">
        <v>201</v>
      </c>
      <c r="L4" s="837" t="s">
        <v>22</v>
      </c>
      <c r="M4" s="839" t="s">
        <v>23</v>
      </c>
      <c r="O4" s="848"/>
      <c r="P4" s="848"/>
      <c r="Q4" s="851"/>
      <c r="R4" s="851"/>
      <c r="S4" s="848"/>
      <c r="T4" s="851"/>
    </row>
    <row r="5" spans="1:20" ht="61.5" customHeight="1" thickBot="1">
      <c r="A5" s="832"/>
      <c r="B5" s="834"/>
      <c r="C5" s="841"/>
      <c r="D5" s="836"/>
      <c r="E5" s="838"/>
      <c r="F5" s="838"/>
      <c r="G5" s="841"/>
      <c r="H5" s="842"/>
      <c r="I5" s="838"/>
      <c r="J5" s="838"/>
      <c r="K5" s="645"/>
      <c r="L5" s="838"/>
      <c r="M5" s="840"/>
      <c r="O5" s="849"/>
      <c r="P5" s="850"/>
      <c r="Q5" s="852"/>
      <c r="R5" s="852"/>
      <c r="S5" s="849"/>
      <c r="T5" s="853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24.75" customHeight="1" thickTop="1">
      <c r="A7" s="478">
        <v>1</v>
      </c>
      <c r="B7" s="14" t="s">
        <v>568</v>
      </c>
      <c r="C7" s="221">
        <v>469048</v>
      </c>
      <c r="D7" s="222">
        <v>263967</v>
      </c>
      <c r="E7" s="221">
        <v>15221</v>
      </c>
      <c r="F7" s="223">
        <v>225157</v>
      </c>
      <c r="G7" s="255">
        <v>207775</v>
      </c>
      <c r="H7" s="221">
        <v>91571</v>
      </c>
      <c r="I7" s="165">
        <f aca="true" t="shared" si="0" ref="I7:I17">F7/E7</f>
        <v>14.792523487287301</v>
      </c>
      <c r="J7" s="84">
        <f>G7/C7*100</f>
        <v>44.297172144428714</v>
      </c>
      <c r="K7" s="85">
        <f aca="true" t="shared" si="1" ref="K7:K17">H7/G7*100</f>
        <v>44.07219347852244</v>
      </c>
      <c r="L7" s="166">
        <v>20</v>
      </c>
      <c r="M7" s="167">
        <v>22</v>
      </c>
    </row>
    <row r="8" spans="1:13" ht="30" customHeight="1">
      <c r="A8" s="479">
        <v>2</v>
      </c>
      <c r="B8" s="67" t="s">
        <v>569</v>
      </c>
      <c r="C8" s="161">
        <v>111946</v>
      </c>
      <c r="D8" s="162">
        <v>39883</v>
      </c>
      <c r="E8" s="161">
        <v>16385</v>
      </c>
      <c r="F8" s="161">
        <v>378010</v>
      </c>
      <c r="G8" s="161">
        <v>38312</v>
      </c>
      <c r="H8" s="161">
        <v>38185</v>
      </c>
      <c r="I8" s="168">
        <f t="shared" si="0"/>
        <v>23.070491303021054</v>
      </c>
      <c r="J8" s="85">
        <f aca="true" t="shared" si="2" ref="J8:J17">G8/C8*100</f>
        <v>34.22364354242224</v>
      </c>
      <c r="K8" s="85">
        <f t="shared" si="1"/>
        <v>99.66851117143453</v>
      </c>
      <c r="L8" s="161">
        <v>40</v>
      </c>
      <c r="M8" s="169">
        <v>22</v>
      </c>
    </row>
    <row r="9" spans="1:13" ht="23.25" customHeight="1">
      <c r="A9" s="479">
        <v>3</v>
      </c>
      <c r="B9" s="68" t="s">
        <v>540</v>
      </c>
      <c r="C9" s="161">
        <v>108249</v>
      </c>
      <c r="D9" s="162">
        <v>40170</v>
      </c>
      <c r="E9" s="161">
        <v>13356</v>
      </c>
      <c r="F9" s="161">
        <v>108821</v>
      </c>
      <c r="G9" s="161">
        <v>40174</v>
      </c>
      <c r="H9" s="161">
        <v>26343</v>
      </c>
      <c r="I9" s="168">
        <f t="shared" si="0"/>
        <v>8.147723869421982</v>
      </c>
      <c r="J9" s="85">
        <f t="shared" si="2"/>
        <v>37.112583026171144</v>
      </c>
      <c r="K9" s="85">
        <f t="shared" si="1"/>
        <v>65.57226066610245</v>
      </c>
      <c r="L9" s="161">
        <v>40</v>
      </c>
      <c r="M9" s="169">
        <v>22</v>
      </c>
    </row>
    <row r="10" spans="1:13" ht="23.25" customHeight="1">
      <c r="A10" s="479">
        <v>4</v>
      </c>
      <c r="B10" s="68" t="s">
        <v>541</v>
      </c>
      <c r="C10" s="161">
        <v>60161</v>
      </c>
      <c r="D10" s="161">
        <v>36563</v>
      </c>
      <c r="E10" s="161">
        <v>9139</v>
      </c>
      <c r="F10" s="161">
        <v>189033</v>
      </c>
      <c r="G10" s="161">
        <v>17306</v>
      </c>
      <c r="H10" s="161">
        <v>8348</v>
      </c>
      <c r="I10" s="168">
        <f t="shared" si="0"/>
        <v>20.68421052631579</v>
      </c>
      <c r="J10" s="85">
        <f t="shared" si="2"/>
        <v>28.76614417978425</v>
      </c>
      <c r="K10" s="85">
        <f t="shared" si="1"/>
        <v>48.23760545475558</v>
      </c>
      <c r="L10" s="161">
        <v>40</v>
      </c>
      <c r="M10" s="169">
        <v>22</v>
      </c>
    </row>
    <row r="11" spans="1:13" ht="23.25" customHeight="1">
      <c r="A11" s="479">
        <v>5</v>
      </c>
      <c r="B11" s="67" t="s">
        <v>542</v>
      </c>
      <c r="C11" s="161">
        <v>60393</v>
      </c>
      <c r="D11" s="170">
        <v>30735</v>
      </c>
      <c r="E11" s="171">
        <v>6240</v>
      </c>
      <c r="F11" s="161">
        <v>31200</v>
      </c>
      <c r="G11" s="161">
        <v>25800</v>
      </c>
      <c r="H11" s="171">
        <v>12870</v>
      </c>
      <c r="I11" s="168">
        <f t="shared" si="0"/>
        <v>5</v>
      </c>
      <c r="J11" s="85">
        <f t="shared" si="2"/>
        <v>42.72018280264269</v>
      </c>
      <c r="K11" s="85">
        <f t="shared" si="1"/>
        <v>49.883720930232556</v>
      </c>
      <c r="L11" s="161">
        <v>25</v>
      </c>
      <c r="M11" s="169">
        <v>22</v>
      </c>
    </row>
    <row r="12" spans="1:13" ht="37.5" customHeight="1">
      <c r="A12" s="479">
        <v>6</v>
      </c>
      <c r="B12" s="67" t="s">
        <v>553</v>
      </c>
      <c r="C12" s="161">
        <v>12962</v>
      </c>
      <c r="D12" s="162">
        <v>3614</v>
      </c>
      <c r="E12" s="161">
        <v>1162</v>
      </c>
      <c r="F12" s="161">
        <v>1780</v>
      </c>
      <c r="G12" s="161">
        <v>3767</v>
      </c>
      <c r="H12" s="161">
        <v>3103</v>
      </c>
      <c r="I12" s="168">
        <f t="shared" si="0"/>
        <v>1.53184165232358</v>
      </c>
      <c r="J12" s="85">
        <f t="shared" si="2"/>
        <v>29.061873167721032</v>
      </c>
      <c r="K12" s="85">
        <f t="shared" si="1"/>
        <v>82.37324130607911</v>
      </c>
      <c r="L12" s="161">
        <v>40</v>
      </c>
      <c r="M12" s="169">
        <v>22</v>
      </c>
    </row>
    <row r="13" spans="1:13" ht="30" customHeight="1">
      <c r="A13" s="479">
        <v>7</v>
      </c>
      <c r="B13" s="67" t="s">
        <v>570</v>
      </c>
      <c r="C13" s="161">
        <v>33854</v>
      </c>
      <c r="D13" s="162">
        <v>18983</v>
      </c>
      <c r="E13" s="161">
        <v>6005</v>
      </c>
      <c r="F13" s="161">
        <v>84070</v>
      </c>
      <c r="G13" s="161">
        <v>19389</v>
      </c>
      <c r="H13" s="161">
        <v>0</v>
      </c>
      <c r="I13" s="168">
        <f t="shared" si="0"/>
        <v>14</v>
      </c>
      <c r="J13" s="85">
        <f t="shared" si="2"/>
        <v>57.272405033378625</v>
      </c>
      <c r="K13" s="85">
        <f t="shared" si="1"/>
        <v>0</v>
      </c>
      <c r="L13" s="161">
        <v>30</v>
      </c>
      <c r="M13" s="169">
        <v>22</v>
      </c>
    </row>
    <row r="14" spans="1:13" ht="30.75" customHeight="1">
      <c r="A14" s="479">
        <v>8</v>
      </c>
      <c r="B14" s="67" t="s">
        <v>25</v>
      </c>
      <c r="C14" s="172">
        <v>94118</v>
      </c>
      <c r="D14" s="173">
        <v>75294</v>
      </c>
      <c r="E14" s="172">
        <v>0</v>
      </c>
      <c r="F14" s="161">
        <v>0</v>
      </c>
      <c r="G14" s="161">
        <v>0</v>
      </c>
      <c r="H14" s="161">
        <v>0</v>
      </c>
      <c r="I14" s="168"/>
      <c r="J14" s="85">
        <f t="shared" si="2"/>
        <v>0</v>
      </c>
      <c r="K14" s="85"/>
      <c r="L14" s="161"/>
      <c r="M14" s="169"/>
    </row>
    <row r="15" spans="1:13" ht="27.75" customHeight="1">
      <c r="A15" s="479">
        <v>9</v>
      </c>
      <c r="B15" s="67" t="s">
        <v>544</v>
      </c>
      <c r="C15" s="161">
        <v>90925</v>
      </c>
      <c r="D15" s="161">
        <v>56373</v>
      </c>
      <c r="E15" s="161">
        <v>16366</v>
      </c>
      <c r="F15" s="161">
        <v>130928</v>
      </c>
      <c r="G15" s="161">
        <v>56373</v>
      </c>
      <c r="H15" s="161">
        <v>51827</v>
      </c>
      <c r="I15" s="168">
        <f t="shared" si="0"/>
        <v>8</v>
      </c>
      <c r="J15" s="85">
        <f t="shared" si="2"/>
        <v>61.999450096233154</v>
      </c>
      <c r="K15" s="85">
        <f t="shared" si="1"/>
        <v>91.93585581750129</v>
      </c>
      <c r="L15" s="161">
        <v>32</v>
      </c>
      <c r="M15" s="169">
        <v>22</v>
      </c>
    </row>
    <row r="16" spans="1:13" ht="30" customHeight="1" thickBot="1">
      <c r="A16" s="512">
        <v>10</v>
      </c>
      <c r="B16" s="67" t="s">
        <v>26</v>
      </c>
      <c r="C16" s="161">
        <v>118986</v>
      </c>
      <c r="D16" s="162">
        <v>32219</v>
      </c>
      <c r="E16" s="161">
        <v>20655</v>
      </c>
      <c r="F16" s="174">
        <v>247860</v>
      </c>
      <c r="G16" s="174">
        <v>62071</v>
      </c>
      <c r="H16" s="161">
        <v>31035</v>
      </c>
      <c r="I16" s="175">
        <f t="shared" si="0"/>
        <v>12</v>
      </c>
      <c r="J16" s="86">
        <f t="shared" si="2"/>
        <v>52.16664145361639</v>
      </c>
      <c r="K16" s="86">
        <f t="shared" si="1"/>
        <v>49.999194470847904</v>
      </c>
      <c r="L16" s="172">
        <v>38</v>
      </c>
      <c r="M16" s="176">
        <v>22</v>
      </c>
    </row>
    <row r="17" spans="1:13" ht="37.5" customHeight="1" thickBot="1" thickTop="1">
      <c r="A17" s="721" t="s">
        <v>539</v>
      </c>
      <c r="B17" s="733"/>
      <c r="C17" s="81">
        <f aca="true" t="shared" si="3" ref="C17:H17">SUM(C7:C16)</f>
        <v>1160642</v>
      </c>
      <c r="D17" s="81">
        <f t="shared" si="3"/>
        <v>597801</v>
      </c>
      <c r="E17" s="81">
        <f t="shared" si="3"/>
        <v>104529</v>
      </c>
      <c r="F17" s="177">
        <f t="shared" si="3"/>
        <v>1396859</v>
      </c>
      <c r="G17" s="177">
        <f t="shared" si="3"/>
        <v>470967</v>
      </c>
      <c r="H17" s="81">
        <f t="shared" si="3"/>
        <v>263282</v>
      </c>
      <c r="I17" s="76">
        <f t="shared" si="0"/>
        <v>13.363363277176669</v>
      </c>
      <c r="J17" s="76">
        <f t="shared" si="2"/>
        <v>40.578145543587084</v>
      </c>
      <c r="K17" s="76">
        <f t="shared" si="1"/>
        <v>55.90243053122618</v>
      </c>
      <c r="L17" s="81"/>
      <c r="M17" s="178"/>
    </row>
    <row r="18" spans="1:13" ht="18" customHeight="1">
      <c r="A18" s="587"/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</row>
    <row r="19" spans="1:13" s="104" customFormat="1" ht="13.5" customHeight="1">
      <c r="A19" s="854" t="s">
        <v>492</v>
      </c>
      <c r="B19" s="855"/>
      <c r="C19" s="855"/>
      <c r="D19" s="855"/>
      <c r="E19" s="855"/>
      <c r="F19" s="855"/>
      <c r="G19" s="855"/>
      <c r="H19" s="855"/>
      <c r="I19" s="855"/>
      <c r="J19" s="855"/>
      <c r="K19" s="855"/>
      <c r="L19" s="855"/>
      <c r="M19" s="855"/>
    </row>
    <row r="20" spans="1:13" ht="10.5" customHeight="1">
      <c r="A20" s="703" t="s">
        <v>430</v>
      </c>
      <c r="B20" s="703"/>
      <c r="C20" s="703"/>
      <c r="D20" s="703"/>
      <c r="E20" s="703"/>
      <c r="F20" s="703"/>
      <c r="G20" s="703"/>
      <c r="H20" s="703"/>
      <c r="I20" s="703"/>
      <c r="J20" s="703"/>
      <c r="K20" s="703"/>
      <c r="L20" s="703"/>
      <c r="M20" s="703"/>
    </row>
  </sheetData>
  <sheetProtection/>
  <mergeCells count="25">
    <mergeCell ref="O4:O5"/>
    <mergeCell ref="P4:P5"/>
    <mergeCell ref="Q4:Q5"/>
    <mergeCell ref="R4:R5"/>
    <mergeCell ref="S4:S5"/>
    <mergeCell ref="T4:T5"/>
    <mergeCell ref="A1:M1"/>
    <mergeCell ref="L3:M3"/>
    <mergeCell ref="G4:G5"/>
    <mergeCell ref="H4:H5"/>
    <mergeCell ref="I4:I5"/>
    <mergeCell ref="J4:J5"/>
    <mergeCell ref="A2:M2"/>
    <mergeCell ref="D4:D5"/>
    <mergeCell ref="E4:E5"/>
    <mergeCell ref="F4:F5"/>
    <mergeCell ref="A20:M20"/>
    <mergeCell ref="K4:K5"/>
    <mergeCell ref="L4:L5"/>
    <mergeCell ref="M4:M5"/>
    <mergeCell ref="A17:B17"/>
    <mergeCell ref="A4:A5"/>
    <mergeCell ref="B4:B5"/>
    <mergeCell ref="C4:C5"/>
    <mergeCell ref="A19:M19"/>
  </mergeCells>
  <printOptions horizontalCentered="1"/>
  <pageMargins left="0.5511811023622047" right="0.35433070866141736" top="0.7480314960629921" bottom="0.5905511811023623" header="0.5118110236220472" footer="0.5118110236220472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"/>
  <sheetViews>
    <sheetView zoomScalePageLayoutView="0" workbookViewId="0" topLeftCell="A7">
      <selection activeCell="K17" sqref="K17"/>
    </sheetView>
  </sheetViews>
  <sheetFormatPr defaultColWidth="9.140625" defaultRowHeight="12.75"/>
  <cols>
    <col min="1" max="1" width="3.421875" style="6" customWidth="1"/>
    <col min="2" max="2" width="27.7109375" style="6" customWidth="1"/>
    <col min="3" max="3" width="7.8515625" style="6" customWidth="1"/>
    <col min="4" max="4" width="8.140625" style="6" customWidth="1"/>
    <col min="5" max="5" width="10.57421875" style="6" customWidth="1"/>
    <col min="6" max="6" width="8.8515625" style="6" customWidth="1"/>
    <col min="7" max="7" width="8.28125" style="6" customWidth="1"/>
    <col min="8" max="8" width="10.421875" style="6" customWidth="1"/>
    <col min="9" max="9" width="8.8515625" style="6" customWidth="1"/>
    <col min="10" max="10" width="9.57421875" style="6" customWidth="1"/>
    <col min="11" max="11" width="10.8515625" style="6" customWidth="1"/>
    <col min="12" max="12" width="8.7109375" style="6" customWidth="1"/>
    <col min="13" max="13" width="11.00390625" style="6" customWidth="1"/>
    <col min="14" max="16384" width="9.140625" style="6" customWidth="1"/>
  </cols>
  <sheetData>
    <row r="1" spans="1:13" s="5" customFormat="1" ht="32.25" customHeight="1">
      <c r="A1" s="684" t="s">
        <v>614</v>
      </c>
      <c r="B1" s="714"/>
      <c r="C1" s="714"/>
      <c r="D1" s="714"/>
      <c r="E1" s="714"/>
      <c r="F1" s="714"/>
      <c r="G1" s="714"/>
      <c r="H1" s="714"/>
      <c r="I1" s="714"/>
      <c r="J1" s="847"/>
      <c r="K1" s="847"/>
      <c r="L1" s="847"/>
      <c r="M1" s="847"/>
    </row>
    <row r="2" spans="1:13" s="5" customFormat="1" ht="13.5" customHeight="1">
      <c r="A2" s="713" t="s">
        <v>318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</row>
    <row r="3" spans="1:13" ht="12" customHeight="1" thickBot="1">
      <c r="A3" s="45"/>
      <c r="B3" s="46"/>
      <c r="C3" s="46"/>
      <c r="D3" s="46"/>
      <c r="E3" s="46"/>
      <c r="F3" s="46"/>
      <c r="G3" s="46"/>
      <c r="H3" s="46"/>
      <c r="I3" s="4"/>
      <c r="L3" s="827" t="s">
        <v>306</v>
      </c>
      <c r="M3" s="827"/>
    </row>
    <row r="4" spans="1:13" ht="39.75" customHeight="1">
      <c r="A4" s="693" t="s">
        <v>57</v>
      </c>
      <c r="B4" s="833" t="s">
        <v>59</v>
      </c>
      <c r="C4" s="835" t="s">
        <v>530</v>
      </c>
      <c r="D4" s="835" t="s">
        <v>529</v>
      </c>
      <c r="E4" s="837" t="s">
        <v>197</v>
      </c>
      <c r="F4" s="837" t="s">
        <v>24</v>
      </c>
      <c r="G4" s="835" t="s">
        <v>528</v>
      </c>
      <c r="H4" s="837" t="s">
        <v>199</v>
      </c>
      <c r="I4" s="837" t="s">
        <v>21</v>
      </c>
      <c r="J4" s="837" t="s">
        <v>200</v>
      </c>
      <c r="K4" s="837" t="s">
        <v>201</v>
      </c>
      <c r="L4" s="837" t="s">
        <v>22</v>
      </c>
      <c r="M4" s="839" t="s">
        <v>23</v>
      </c>
    </row>
    <row r="5" spans="1:13" ht="87.75" customHeight="1" thickBot="1">
      <c r="A5" s="694"/>
      <c r="B5" s="834"/>
      <c r="C5" s="841"/>
      <c r="D5" s="836"/>
      <c r="E5" s="838"/>
      <c r="F5" s="838"/>
      <c r="G5" s="841"/>
      <c r="H5" s="842"/>
      <c r="I5" s="838"/>
      <c r="J5" s="838"/>
      <c r="K5" s="645"/>
      <c r="L5" s="838"/>
      <c r="M5" s="840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24" customHeight="1" thickTop="1">
      <c r="A7" s="9">
        <v>1</v>
      </c>
      <c r="B7" s="67" t="s">
        <v>569</v>
      </c>
      <c r="C7" s="166">
        <v>38182</v>
      </c>
      <c r="D7" s="332">
        <v>25623</v>
      </c>
      <c r="E7" s="166">
        <v>3977</v>
      </c>
      <c r="F7" s="164">
        <v>5180</v>
      </c>
      <c r="G7" s="164">
        <v>16935</v>
      </c>
      <c r="H7" s="166">
        <v>16935</v>
      </c>
      <c r="I7" s="165">
        <f aca="true" t="shared" si="0" ref="I7:I17">F7/E7</f>
        <v>1.3024893135529294</v>
      </c>
      <c r="J7" s="84">
        <f>G7/C7*100</f>
        <v>44.35336022209418</v>
      </c>
      <c r="K7" s="84">
        <f>H7/G7*100</f>
        <v>100</v>
      </c>
      <c r="L7" s="166">
        <v>40</v>
      </c>
      <c r="M7" s="167">
        <v>22</v>
      </c>
    </row>
    <row r="8" spans="1:13" ht="22.5" customHeight="1">
      <c r="A8" s="9">
        <v>2</v>
      </c>
      <c r="B8" s="68" t="s">
        <v>540</v>
      </c>
      <c r="C8" s="161">
        <v>15711</v>
      </c>
      <c r="D8" s="162">
        <v>11285</v>
      </c>
      <c r="E8" s="161">
        <v>0</v>
      </c>
      <c r="F8" s="161">
        <v>0</v>
      </c>
      <c r="G8" s="161">
        <v>0</v>
      </c>
      <c r="H8" s="161">
        <v>0</v>
      </c>
      <c r="I8" s="168"/>
      <c r="J8" s="85">
        <f aca="true" t="shared" si="1" ref="J8:J17">G8/C8*100</f>
        <v>0</v>
      </c>
      <c r="K8" s="85"/>
      <c r="L8" s="161">
        <v>40</v>
      </c>
      <c r="M8" s="169">
        <v>22</v>
      </c>
    </row>
    <row r="9" spans="1:13" ht="22.5" customHeight="1">
      <c r="A9" s="9">
        <v>3</v>
      </c>
      <c r="B9" s="68" t="s">
        <v>541</v>
      </c>
      <c r="C9" s="161">
        <v>8814</v>
      </c>
      <c r="D9" s="161">
        <v>8036</v>
      </c>
      <c r="E9" s="161">
        <v>0</v>
      </c>
      <c r="F9" s="161">
        <v>0</v>
      </c>
      <c r="G9" s="161">
        <v>0</v>
      </c>
      <c r="H9" s="161">
        <v>0</v>
      </c>
      <c r="I9" s="168"/>
      <c r="J9" s="85">
        <f t="shared" si="1"/>
        <v>0</v>
      </c>
      <c r="K9" s="85"/>
      <c r="L9" s="161">
        <v>40</v>
      </c>
      <c r="M9" s="169">
        <v>22</v>
      </c>
    </row>
    <row r="10" spans="1:13" ht="34.5" customHeight="1">
      <c r="A10" s="9">
        <v>4</v>
      </c>
      <c r="B10" s="67" t="s">
        <v>25</v>
      </c>
      <c r="C10" s="172">
        <v>65348</v>
      </c>
      <c r="D10" s="173">
        <v>40515</v>
      </c>
      <c r="E10" s="172">
        <v>0</v>
      </c>
      <c r="F10" s="161">
        <v>0</v>
      </c>
      <c r="G10" s="161">
        <v>0</v>
      </c>
      <c r="H10" s="161">
        <v>0</v>
      </c>
      <c r="I10" s="168"/>
      <c r="J10" s="85">
        <f t="shared" si="1"/>
        <v>0</v>
      </c>
      <c r="K10" s="85"/>
      <c r="L10" s="161"/>
      <c r="M10" s="169"/>
    </row>
    <row r="11" spans="1:13" ht="22.5" customHeight="1">
      <c r="A11" s="9">
        <v>5</v>
      </c>
      <c r="B11" s="67" t="s">
        <v>544</v>
      </c>
      <c r="C11" s="161">
        <v>89246</v>
      </c>
      <c r="D11" s="161">
        <v>75859</v>
      </c>
      <c r="E11" s="161">
        <v>21419</v>
      </c>
      <c r="F11" s="161">
        <v>257028</v>
      </c>
      <c r="G11" s="161">
        <v>75854</v>
      </c>
      <c r="H11" s="161">
        <v>70504</v>
      </c>
      <c r="I11" s="168">
        <f t="shared" si="0"/>
        <v>12</v>
      </c>
      <c r="J11" s="85">
        <f t="shared" si="1"/>
        <v>84.99428545817179</v>
      </c>
      <c r="K11" s="85">
        <f>H11/G11*100</f>
        <v>92.94697708756296</v>
      </c>
      <c r="L11" s="161">
        <v>32</v>
      </c>
      <c r="M11" s="169">
        <v>22</v>
      </c>
    </row>
    <row r="12" spans="1:13" ht="36.75" customHeight="1">
      <c r="A12" s="9">
        <v>6</v>
      </c>
      <c r="B12" s="67" t="s">
        <v>563</v>
      </c>
      <c r="C12" s="161">
        <v>21913</v>
      </c>
      <c r="D12" s="161">
        <v>4383</v>
      </c>
      <c r="E12" s="161">
        <v>0</v>
      </c>
      <c r="F12" s="163">
        <v>0</v>
      </c>
      <c r="G12" s="163">
        <v>0</v>
      </c>
      <c r="H12" s="161">
        <v>0</v>
      </c>
      <c r="I12" s="168"/>
      <c r="J12" s="85">
        <f t="shared" si="1"/>
        <v>0</v>
      </c>
      <c r="K12" s="85"/>
      <c r="L12" s="161"/>
      <c r="M12" s="169"/>
    </row>
    <row r="13" spans="1:13" ht="37.5" customHeight="1">
      <c r="A13" s="9">
        <v>7</v>
      </c>
      <c r="B13" s="67" t="s">
        <v>27</v>
      </c>
      <c r="C13" s="378">
        <v>11999</v>
      </c>
      <c r="D13" s="378">
        <v>3032</v>
      </c>
      <c r="E13" s="378">
        <v>2800</v>
      </c>
      <c r="F13" s="378">
        <v>84000</v>
      </c>
      <c r="G13" s="378">
        <v>11600</v>
      </c>
      <c r="H13" s="378">
        <v>0</v>
      </c>
      <c r="I13" s="168">
        <f t="shared" si="0"/>
        <v>30</v>
      </c>
      <c r="J13" s="85">
        <f t="shared" si="1"/>
        <v>96.67472289357445</v>
      </c>
      <c r="K13" s="85">
        <f>H13/G13*100</f>
        <v>0</v>
      </c>
      <c r="L13" s="161">
        <v>40</v>
      </c>
      <c r="M13" s="169">
        <v>22</v>
      </c>
    </row>
    <row r="14" spans="1:13" ht="45.75" customHeight="1">
      <c r="A14" s="9">
        <v>8</v>
      </c>
      <c r="B14" s="67" t="s">
        <v>29</v>
      </c>
      <c r="C14" s="161">
        <v>5339</v>
      </c>
      <c r="D14" s="161">
        <v>3494</v>
      </c>
      <c r="E14" s="161">
        <v>170</v>
      </c>
      <c r="F14" s="161">
        <v>3840</v>
      </c>
      <c r="G14" s="161">
        <v>479</v>
      </c>
      <c r="H14" s="161">
        <v>479</v>
      </c>
      <c r="I14" s="168">
        <f t="shared" si="0"/>
        <v>22.58823529411765</v>
      </c>
      <c r="J14" s="85">
        <f t="shared" si="1"/>
        <v>8.971717550103016</v>
      </c>
      <c r="K14" s="85">
        <f>H14/G14*100</f>
        <v>100</v>
      </c>
      <c r="L14" s="161">
        <v>40</v>
      </c>
      <c r="M14" s="169">
        <v>20</v>
      </c>
    </row>
    <row r="15" spans="1:13" ht="22.5" customHeight="1">
      <c r="A15" s="9">
        <v>9</v>
      </c>
      <c r="B15" s="67" t="s">
        <v>548</v>
      </c>
      <c r="C15" s="222">
        <v>2861</v>
      </c>
      <c r="D15" s="221">
        <v>738</v>
      </c>
      <c r="E15" s="222">
        <v>738</v>
      </c>
      <c r="F15" s="221">
        <v>24360</v>
      </c>
      <c r="G15" s="221">
        <v>2861</v>
      </c>
      <c r="H15" s="221">
        <v>2861</v>
      </c>
      <c r="I15" s="168">
        <f t="shared" si="0"/>
        <v>33.00813008130081</v>
      </c>
      <c r="J15" s="85">
        <f t="shared" si="1"/>
        <v>100</v>
      </c>
      <c r="K15" s="85">
        <f>H15/G15*100</f>
        <v>100</v>
      </c>
      <c r="L15" s="161">
        <v>15</v>
      </c>
      <c r="M15" s="169">
        <v>22</v>
      </c>
    </row>
    <row r="16" spans="1:13" ht="22.5" customHeight="1" thickBot="1">
      <c r="A16" s="436">
        <v>10</v>
      </c>
      <c r="B16" s="14" t="s">
        <v>570</v>
      </c>
      <c r="C16" s="230">
        <v>358</v>
      </c>
      <c r="D16" s="223">
        <v>358</v>
      </c>
      <c r="E16" s="230">
        <v>0</v>
      </c>
      <c r="F16" s="223">
        <v>0</v>
      </c>
      <c r="G16" s="223">
        <v>0</v>
      </c>
      <c r="H16" s="223">
        <v>0</v>
      </c>
      <c r="I16" s="168"/>
      <c r="J16" s="85">
        <f t="shared" si="1"/>
        <v>0</v>
      </c>
      <c r="K16" s="86"/>
      <c r="L16" s="163"/>
      <c r="M16" s="514">
        <v>22</v>
      </c>
    </row>
    <row r="17" spans="1:13" ht="26.25" customHeight="1" thickBot="1" thickTop="1">
      <c r="A17" s="721" t="s">
        <v>539</v>
      </c>
      <c r="B17" s="733"/>
      <c r="C17" s="81">
        <f aca="true" t="shared" si="2" ref="C17:H17">SUM(C7:C16)</f>
        <v>259771</v>
      </c>
      <c r="D17" s="81">
        <f t="shared" si="2"/>
        <v>173323</v>
      </c>
      <c r="E17" s="81">
        <f t="shared" si="2"/>
        <v>29104</v>
      </c>
      <c r="F17" s="81">
        <f t="shared" si="2"/>
        <v>374408</v>
      </c>
      <c r="G17" s="81">
        <f t="shared" si="2"/>
        <v>107729</v>
      </c>
      <c r="H17" s="81">
        <f t="shared" si="2"/>
        <v>90779</v>
      </c>
      <c r="I17" s="76">
        <f t="shared" si="0"/>
        <v>12.86448598130841</v>
      </c>
      <c r="J17" s="76">
        <f t="shared" si="1"/>
        <v>41.47075693591663</v>
      </c>
      <c r="K17" s="76">
        <f>H17/G17*100</f>
        <v>84.26607505871215</v>
      </c>
      <c r="L17" s="180"/>
      <c r="M17" s="181"/>
    </row>
    <row r="18" spans="1:13" ht="24" customHeight="1">
      <c r="A18" s="843" t="s">
        <v>491</v>
      </c>
      <c r="B18" s="844"/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</row>
    <row r="19" spans="1:13" s="49" customFormat="1" ht="33" customHeight="1">
      <c r="A19" s="703" t="s">
        <v>431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</row>
  </sheetData>
  <sheetProtection/>
  <mergeCells count="19">
    <mergeCell ref="A4:A5"/>
    <mergeCell ref="A1:M1"/>
    <mergeCell ref="L3:M3"/>
    <mergeCell ref="H4:H5"/>
    <mergeCell ref="I4:I5"/>
    <mergeCell ref="J4:J5"/>
    <mergeCell ref="A2:M2"/>
    <mergeCell ref="B4:B5"/>
    <mergeCell ref="C4:C5"/>
    <mergeCell ref="A18:M18"/>
    <mergeCell ref="A19:M19"/>
    <mergeCell ref="K4:K5"/>
    <mergeCell ref="L4:L5"/>
    <mergeCell ref="M4:M5"/>
    <mergeCell ref="D4:D5"/>
    <mergeCell ref="E4:E5"/>
    <mergeCell ref="F4:F5"/>
    <mergeCell ref="G4:G5"/>
    <mergeCell ref="A17:B17"/>
  </mergeCells>
  <printOptions horizontalCentered="1"/>
  <pageMargins left="0.3937007874015748" right="0.2755905511811024" top="0.9448818897637796" bottom="0.3937007874015748" header="0.5118110236220472" footer="0.5118110236220472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6"/>
  <sheetViews>
    <sheetView zoomScalePageLayoutView="0" workbookViewId="0" topLeftCell="A6">
      <selection activeCell="P5" sqref="P5"/>
    </sheetView>
  </sheetViews>
  <sheetFormatPr defaultColWidth="9.140625" defaultRowHeight="12.75"/>
  <cols>
    <col min="1" max="1" width="4.00390625" style="6" customWidth="1"/>
    <col min="2" max="2" width="25.7109375" style="6" customWidth="1"/>
    <col min="3" max="3" width="7.140625" style="6" customWidth="1"/>
    <col min="4" max="4" width="8.00390625" style="6" customWidth="1"/>
    <col min="5" max="5" width="10.00390625" style="6" customWidth="1"/>
    <col min="6" max="6" width="7.7109375" style="6" customWidth="1"/>
    <col min="7" max="7" width="7.140625" style="6" customWidth="1"/>
    <col min="8" max="8" width="10.421875" style="6" customWidth="1"/>
    <col min="9" max="9" width="8.57421875" style="6" customWidth="1"/>
    <col min="10" max="10" width="9.57421875" style="6" customWidth="1"/>
    <col min="11" max="11" width="10.421875" style="6" customWidth="1"/>
    <col min="12" max="12" width="8.57421875" style="6" customWidth="1"/>
    <col min="13" max="13" width="10.7109375" style="6" customWidth="1"/>
    <col min="14" max="16384" width="9.140625" style="6" customWidth="1"/>
  </cols>
  <sheetData>
    <row r="1" spans="1:13" s="5" customFormat="1" ht="30" customHeight="1">
      <c r="A1" s="684" t="s">
        <v>615</v>
      </c>
      <c r="B1" s="714"/>
      <c r="C1" s="714"/>
      <c r="D1" s="714"/>
      <c r="E1" s="714"/>
      <c r="F1" s="714"/>
      <c r="G1" s="714"/>
      <c r="H1" s="714"/>
      <c r="I1" s="714"/>
      <c r="J1" s="847"/>
      <c r="K1" s="847"/>
      <c r="L1" s="847"/>
      <c r="M1" s="847"/>
    </row>
    <row r="2" spans="1:9" s="5" customFormat="1" ht="16.5" customHeight="1">
      <c r="A2" s="713" t="s">
        <v>202</v>
      </c>
      <c r="B2" s="714"/>
      <c r="C2" s="714"/>
      <c r="D2" s="714"/>
      <c r="E2" s="714"/>
      <c r="F2" s="714"/>
      <c r="G2" s="714"/>
      <c r="H2" s="714"/>
      <c r="I2" s="714"/>
    </row>
    <row r="3" spans="1:13" ht="12" customHeight="1" thickBot="1">
      <c r="A3" s="45"/>
      <c r="B3" s="46"/>
      <c r="C3" s="46"/>
      <c r="D3" s="46"/>
      <c r="E3" s="46"/>
      <c r="F3" s="46"/>
      <c r="G3" s="46"/>
      <c r="H3" s="46"/>
      <c r="I3" s="4"/>
      <c r="L3" s="827" t="s">
        <v>95</v>
      </c>
      <c r="M3" s="828"/>
    </row>
    <row r="4" spans="1:13" ht="39.75" customHeight="1">
      <c r="A4" s="831" t="s">
        <v>57</v>
      </c>
      <c r="B4" s="833" t="s">
        <v>59</v>
      </c>
      <c r="C4" s="835" t="s">
        <v>196</v>
      </c>
      <c r="D4" s="835" t="s">
        <v>20</v>
      </c>
      <c r="E4" s="837" t="s">
        <v>197</v>
      </c>
      <c r="F4" s="837" t="s">
        <v>24</v>
      </c>
      <c r="G4" s="835" t="s">
        <v>198</v>
      </c>
      <c r="H4" s="837" t="s">
        <v>199</v>
      </c>
      <c r="I4" s="837" t="s">
        <v>21</v>
      </c>
      <c r="J4" s="837" t="s">
        <v>200</v>
      </c>
      <c r="K4" s="837" t="s">
        <v>201</v>
      </c>
      <c r="L4" s="837" t="s">
        <v>22</v>
      </c>
      <c r="M4" s="839" t="s">
        <v>23</v>
      </c>
    </row>
    <row r="5" spans="1:13" ht="93.75" customHeight="1" thickBot="1">
      <c r="A5" s="832"/>
      <c r="B5" s="834"/>
      <c r="C5" s="841"/>
      <c r="D5" s="836"/>
      <c r="E5" s="838"/>
      <c r="F5" s="838"/>
      <c r="G5" s="841"/>
      <c r="H5" s="842"/>
      <c r="I5" s="838"/>
      <c r="J5" s="838"/>
      <c r="K5" s="645"/>
      <c r="L5" s="838"/>
      <c r="M5" s="840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179">
        <v>9</v>
      </c>
      <c r="K6" s="29">
        <v>10</v>
      </c>
      <c r="L6" s="179">
        <v>11</v>
      </c>
      <c r="M6" s="183">
        <v>12</v>
      </c>
    </row>
    <row r="7" spans="1:13" ht="27" customHeight="1" thickTop="1">
      <c r="A7" s="478">
        <v>1</v>
      </c>
      <c r="B7" s="513" t="s">
        <v>28</v>
      </c>
      <c r="C7" s="164">
        <v>96977</v>
      </c>
      <c r="D7" s="163">
        <v>49571</v>
      </c>
      <c r="E7" s="163">
        <v>0</v>
      </c>
      <c r="F7" s="163">
        <v>0</v>
      </c>
      <c r="G7" s="163">
        <v>46404</v>
      </c>
      <c r="H7" s="163">
        <v>36330</v>
      </c>
      <c r="I7" s="168">
        <v>0</v>
      </c>
      <c r="J7" s="84">
        <f>G7/C7*100</f>
        <v>47.850521257617785</v>
      </c>
      <c r="K7" s="85">
        <f aca="true" t="shared" si="0" ref="K7:K14">H7/G7*100</f>
        <v>78.29066459787948</v>
      </c>
      <c r="L7" s="166">
        <v>20</v>
      </c>
      <c r="M7" s="167">
        <v>22</v>
      </c>
    </row>
    <row r="8" spans="1:13" ht="31.5" customHeight="1">
      <c r="A8" s="479">
        <v>2</v>
      </c>
      <c r="B8" s="67" t="s">
        <v>569</v>
      </c>
      <c r="C8" s="161">
        <v>19784</v>
      </c>
      <c r="D8" s="161">
        <v>4424</v>
      </c>
      <c r="E8" s="161">
        <v>3292</v>
      </c>
      <c r="F8" s="161">
        <v>8317</v>
      </c>
      <c r="G8" s="161">
        <v>6152</v>
      </c>
      <c r="H8" s="161">
        <v>4984</v>
      </c>
      <c r="I8" s="168">
        <f aca="true" t="shared" si="1" ref="I8:I14">F8/E8</f>
        <v>2.526427703523694</v>
      </c>
      <c r="J8" s="85">
        <f aca="true" t="shared" si="2" ref="J8:J14">G8/C8*100</f>
        <v>31.09583501819652</v>
      </c>
      <c r="K8" s="85">
        <f t="shared" si="0"/>
        <v>81.01430429128739</v>
      </c>
      <c r="L8" s="161">
        <v>40</v>
      </c>
      <c r="M8" s="169">
        <v>22</v>
      </c>
    </row>
    <row r="9" spans="1:13" ht="24" customHeight="1">
      <c r="A9" s="479">
        <v>3</v>
      </c>
      <c r="B9" s="68" t="s">
        <v>540</v>
      </c>
      <c r="C9" s="161">
        <v>22424</v>
      </c>
      <c r="D9" s="162">
        <v>3928</v>
      </c>
      <c r="E9" s="161">
        <v>210</v>
      </c>
      <c r="F9" s="161">
        <v>3087</v>
      </c>
      <c r="G9" s="161">
        <v>11649</v>
      </c>
      <c r="H9" s="161">
        <v>9711</v>
      </c>
      <c r="I9" s="168">
        <f t="shared" si="1"/>
        <v>14.7</v>
      </c>
      <c r="J9" s="85">
        <f t="shared" si="2"/>
        <v>51.94880485194434</v>
      </c>
      <c r="K9" s="85">
        <f t="shared" si="0"/>
        <v>83.36337883080093</v>
      </c>
      <c r="L9" s="161">
        <v>40</v>
      </c>
      <c r="M9" s="169">
        <v>22</v>
      </c>
    </row>
    <row r="10" spans="1:13" ht="21.75" customHeight="1">
      <c r="A10" s="479">
        <v>4</v>
      </c>
      <c r="B10" s="68" t="s">
        <v>541</v>
      </c>
      <c r="C10" s="161">
        <v>11569</v>
      </c>
      <c r="D10" s="161">
        <v>4820</v>
      </c>
      <c r="E10" s="161">
        <v>3796</v>
      </c>
      <c r="F10" s="161">
        <v>39502</v>
      </c>
      <c r="G10" s="161">
        <v>11569</v>
      </c>
      <c r="H10" s="161">
        <v>8734</v>
      </c>
      <c r="I10" s="168">
        <f t="shared" si="1"/>
        <v>10.406217070600633</v>
      </c>
      <c r="J10" s="85">
        <f t="shared" si="2"/>
        <v>100</v>
      </c>
      <c r="K10" s="85">
        <f t="shared" si="0"/>
        <v>75.49485694528482</v>
      </c>
      <c r="L10" s="161">
        <v>40</v>
      </c>
      <c r="M10" s="169">
        <v>22</v>
      </c>
    </row>
    <row r="11" spans="1:13" ht="32.25" customHeight="1">
      <c r="A11" s="479">
        <v>5</v>
      </c>
      <c r="B11" s="67" t="s">
        <v>25</v>
      </c>
      <c r="C11" s="172">
        <v>23575</v>
      </c>
      <c r="D11" s="173">
        <v>19803</v>
      </c>
      <c r="E11" s="172">
        <v>0</v>
      </c>
      <c r="F11" s="161">
        <v>0</v>
      </c>
      <c r="G11" s="161">
        <v>0</v>
      </c>
      <c r="H11" s="161">
        <v>0</v>
      </c>
      <c r="I11" s="168"/>
      <c r="J11" s="85">
        <f t="shared" si="2"/>
        <v>0</v>
      </c>
      <c r="K11" s="85"/>
      <c r="L11" s="161"/>
      <c r="M11" s="169"/>
    </row>
    <row r="12" spans="1:13" ht="31.5" customHeight="1">
      <c r="A12" s="479">
        <v>6</v>
      </c>
      <c r="B12" s="67" t="s">
        <v>570</v>
      </c>
      <c r="C12" s="161">
        <v>6776</v>
      </c>
      <c r="D12" s="162">
        <v>2116</v>
      </c>
      <c r="E12" s="161">
        <v>0</v>
      </c>
      <c r="F12" s="172">
        <v>0</v>
      </c>
      <c r="G12" s="172">
        <v>4660</v>
      </c>
      <c r="H12" s="161">
        <v>0</v>
      </c>
      <c r="I12" s="168"/>
      <c r="J12" s="85">
        <f t="shared" si="2"/>
        <v>68.77213695395513</v>
      </c>
      <c r="K12" s="85"/>
      <c r="L12" s="161"/>
      <c r="M12" s="169">
        <v>22</v>
      </c>
    </row>
    <row r="13" spans="1:13" ht="24.75" customHeight="1" thickBot="1">
      <c r="A13" s="512">
        <v>7</v>
      </c>
      <c r="B13" s="14" t="s">
        <v>543</v>
      </c>
      <c r="C13" s="221">
        <v>109392</v>
      </c>
      <c r="D13" s="221">
        <v>95066</v>
      </c>
      <c r="E13" s="262">
        <v>0</v>
      </c>
      <c r="F13" s="266">
        <v>0</v>
      </c>
      <c r="G13" s="266">
        <v>0</v>
      </c>
      <c r="H13" s="252">
        <v>0</v>
      </c>
      <c r="I13" s="168"/>
      <c r="J13" s="86">
        <f t="shared" si="2"/>
        <v>0</v>
      </c>
      <c r="K13" s="85"/>
      <c r="L13" s="174"/>
      <c r="M13" s="333"/>
    </row>
    <row r="14" spans="1:13" ht="39.75" customHeight="1" thickBot="1" thickTop="1">
      <c r="A14" s="721" t="s">
        <v>539</v>
      </c>
      <c r="B14" s="733"/>
      <c r="C14" s="81">
        <f aca="true" t="shared" si="3" ref="C14:H14">SUM(C7:C13)</f>
        <v>290497</v>
      </c>
      <c r="D14" s="81">
        <f>SUM(D7:D13)</f>
        <v>179728</v>
      </c>
      <c r="E14" s="177">
        <f t="shared" si="3"/>
        <v>7298</v>
      </c>
      <c r="F14" s="177">
        <f t="shared" si="3"/>
        <v>50906</v>
      </c>
      <c r="G14" s="177">
        <f t="shared" si="3"/>
        <v>80434</v>
      </c>
      <c r="H14" s="81">
        <f t="shared" si="3"/>
        <v>59759</v>
      </c>
      <c r="I14" s="76">
        <f t="shared" si="1"/>
        <v>6.975335708413264</v>
      </c>
      <c r="J14" s="76">
        <f t="shared" si="2"/>
        <v>27.68840986309669</v>
      </c>
      <c r="K14" s="76">
        <f t="shared" si="0"/>
        <v>74.29569585001367</v>
      </c>
      <c r="L14" s="177"/>
      <c r="M14" s="182"/>
    </row>
    <row r="15" spans="1:13" ht="21" customHeight="1">
      <c r="A15" s="843" t="s">
        <v>493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</row>
    <row r="16" spans="1:13" ht="33" customHeight="1">
      <c r="A16" s="856" t="s">
        <v>432</v>
      </c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</row>
  </sheetData>
  <sheetProtection/>
  <mergeCells count="19">
    <mergeCell ref="A16:M16"/>
    <mergeCell ref="A1:M1"/>
    <mergeCell ref="K4:K5"/>
    <mergeCell ref="L4:L5"/>
    <mergeCell ref="M4:M5"/>
    <mergeCell ref="L3:M3"/>
    <mergeCell ref="G4:G5"/>
    <mergeCell ref="H4:H5"/>
    <mergeCell ref="I4:I5"/>
    <mergeCell ref="J4:J5"/>
    <mergeCell ref="A15:M15"/>
    <mergeCell ref="A14:B14"/>
    <mergeCell ref="A2:I2"/>
    <mergeCell ref="A4:A5"/>
    <mergeCell ref="B4:B5"/>
    <mergeCell ref="C4:C5"/>
    <mergeCell ref="D4:D5"/>
    <mergeCell ref="E4:E5"/>
    <mergeCell ref="F4:F5"/>
  </mergeCells>
  <printOptions horizontalCentered="1"/>
  <pageMargins left="0.7480314960629921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PageLayoutView="0" workbookViewId="0" topLeftCell="A7">
      <selection activeCell="O15" sqref="O15"/>
    </sheetView>
  </sheetViews>
  <sheetFormatPr defaultColWidth="9.140625" defaultRowHeight="12.75"/>
  <cols>
    <col min="1" max="1" width="3.00390625" style="6" customWidth="1"/>
    <col min="2" max="2" width="18.8515625" style="6" customWidth="1"/>
    <col min="3" max="4" width="8.28125" style="6" customWidth="1"/>
    <col min="5" max="5" width="10.57421875" style="6" customWidth="1"/>
    <col min="6" max="6" width="9.28125" style="6" customWidth="1"/>
    <col min="7" max="7" width="9.7109375" style="6" customWidth="1"/>
    <col min="8" max="8" width="11.140625" style="6" customWidth="1"/>
    <col min="9" max="9" width="8.7109375" style="6" customWidth="1"/>
    <col min="10" max="10" width="9.57421875" style="6" customWidth="1"/>
    <col min="11" max="11" width="10.421875" style="6" customWidth="1"/>
    <col min="12" max="12" width="7.8515625" style="6" customWidth="1"/>
    <col min="13" max="13" width="11.140625" style="6" customWidth="1"/>
    <col min="14" max="16384" width="9.140625" style="6" customWidth="1"/>
  </cols>
  <sheetData>
    <row r="1" spans="1:13" s="5" customFormat="1" ht="33.75" customHeight="1">
      <c r="A1" s="684" t="s">
        <v>615</v>
      </c>
      <c r="B1" s="714"/>
      <c r="C1" s="714"/>
      <c r="D1" s="714"/>
      <c r="E1" s="714"/>
      <c r="F1" s="714"/>
      <c r="G1" s="714"/>
      <c r="H1" s="714"/>
      <c r="I1" s="714"/>
      <c r="J1" s="847"/>
      <c r="K1" s="847"/>
      <c r="L1" s="847"/>
      <c r="M1" s="847"/>
    </row>
    <row r="2" spans="1:9" s="5" customFormat="1" ht="12" customHeight="1">
      <c r="A2" s="670" t="s">
        <v>203</v>
      </c>
      <c r="B2" s="857"/>
      <c r="C2" s="857"/>
      <c r="D2" s="857"/>
      <c r="E2" s="857"/>
      <c r="F2" s="857"/>
      <c r="G2" s="857"/>
      <c r="H2" s="857"/>
      <c r="I2" s="857"/>
    </row>
    <row r="3" spans="1:13" ht="13.5" customHeight="1" thickBot="1">
      <c r="A3" s="45"/>
      <c r="B3" s="45"/>
      <c r="C3" s="45"/>
      <c r="D3" s="45"/>
      <c r="E3" s="45"/>
      <c r="F3" s="45"/>
      <c r="G3" s="45"/>
      <c r="H3" s="45"/>
      <c r="I3" s="184"/>
      <c r="L3" s="827" t="s">
        <v>129</v>
      </c>
      <c r="M3" s="827"/>
    </row>
    <row r="4" spans="1:13" ht="36.75" customHeight="1">
      <c r="A4" s="831" t="s">
        <v>57</v>
      </c>
      <c r="B4" s="833" t="s">
        <v>59</v>
      </c>
      <c r="C4" s="835" t="s">
        <v>196</v>
      </c>
      <c r="D4" s="835" t="s">
        <v>20</v>
      </c>
      <c r="E4" s="837" t="s">
        <v>197</v>
      </c>
      <c r="F4" s="837" t="s">
        <v>24</v>
      </c>
      <c r="G4" s="835" t="s">
        <v>198</v>
      </c>
      <c r="H4" s="837" t="s">
        <v>199</v>
      </c>
      <c r="I4" s="837" t="s">
        <v>21</v>
      </c>
      <c r="J4" s="837" t="s">
        <v>200</v>
      </c>
      <c r="K4" s="837" t="s">
        <v>201</v>
      </c>
      <c r="L4" s="837" t="s">
        <v>22</v>
      </c>
      <c r="M4" s="839" t="s">
        <v>23</v>
      </c>
    </row>
    <row r="5" spans="1:13" ht="101.25" customHeight="1" thickBot="1">
      <c r="A5" s="832"/>
      <c r="B5" s="834"/>
      <c r="C5" s="858"/>
      <c r="D5" s="859"/>
      <c r="E5" s="860"/>
      <c r="F5" s="860"/>
      <c r="G5" s="858"/>
      <c r="H5" s="865"/>
      <c r="I5" s="860"/>
      <c r="J5" s="860"/>
      <c r="K5" s="861"/>
      <c r="L5" s="860"/>
      <c r="M5" s="864"/>
    </row>
    <row r="6" spans="1:13" s="35" customFormat="1" ht="9.75" customHeight="1" thickBot="1" thickTop="1">
      <c r="A6" s="28">
        <v>0</v>
      </c>
      <c r="B6" s="38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31">
        <v>12</v>
      </c>
    </row>
    <row r="7" spans="1:13" ht="30" customHeight="1" thickTop="1">
      <c r="A7" s="8">
        <v>1</v>
      </c>
      <c r="B7" s="14" t="s">
        <v>93</v>
      </c>
      <c r="C7" s="267">
        <v>15720</v>
      </c>
      <c r="D7" s="163">
        <v>2204</v>
      </c>
      <c r="E7" s="163">
        <v>0</v>
      </c>
      <c r="F7" s="163">
        <v>0</v>
      </c>
      <c r="G7" s="163">
        <v>13515</v>
      </c>
      <c r="H7" s="163">
        <v>7081</v>
      </c>
      <c r="I7" s="334"/>
      <c r="J7" s="84">
        <f>G7/C7*100</f>
        <v>85.97328244274809</v>
      </c>
      <c r="K7" s="85">
        <f aca="true" t="shared" si="0" ref="K7:K15">H7/G7*100</f>
        <v>52.39363669996301</v>
      </c>
      <c r="L7" s="335">
        <v>40</v>
      </c>
      <c r="M7" s="336">
        <v>22</v>
      </c>
    </row>
    <row r="8" spans="1:13" ht="30" customHeight="1">
      <c r="A8" s="9">
        <v>2</v>
      </c>
      <c r="B8" s="67" t="s">
        <v>569</v>
      </c>
      <c r="C8" s="161">
        <v>14923</v>
      </c>
      <c r="D8" s="162">
        <v>1100</v>
      </c>
      <c r="E8" s="161">
        <v>1015</v>
      </c>
      <c r="F8" s="161">
        <v>20087</v>
      </c>
      <c r="G8" s="161">
        <v>14636</v>
      </c>
      <c r="H8" s="161">
        <v>14635</v>
      </c>
      <c r="I8" s="334">
        <f aca="true" t="shared" si="1" ref="I8:I15">F8/E8</f>
        <v>19.790147783251232</v>
      </c>
      <c r="J8" s="85">
        <f aca="true" t="shared" si="2" ref="J8:J15">G8/C8*100</f>
        <v>98.07679421027944</v>
      </c>
      <c r="K8" s="85">
        <f t="shared" si="0"/>
        <v>99.99316753211261</v>
      </c>
      <c r="L8" s="221">
        <v>40</v>
      </c>
      <c r="M8" s="330">
        <v>22</v>
      </c>
    </row>
    <row r="9" spans="1:13" ht="30" customHeight="1">
      <c r="A9" s="9">
        <v>3</v>
      </c>
      <c r="B9" s="67" t="s">
        <v>540</v>
      </c>
      <c r="C9" s="161">
        <v>7238</v>
      </c>
      <c r="D9" s="162">
        <v>639</v>
      </c>
      <c r="E9" s="161">
        <v>635</v>
      </c>
      <c r="F9" s="161">
        <v>1813</v>
      </c>
      <c r="G9" s="161">
        <v>6790</v>
      </c>
      <c r="H9" s="161">
        <v>6116</v>
      </c>
      <c r="I9" s="334">
        <f t="shared" si="1"/>
        <v>2.8551181102362206</v>
      </c>
      <c r="J9" s="85">
        <f>G9/C9*100</f>
        <v>93.81044487427465</v>
      </c>
      <c r="K9" s="85">
        <f>H9/G9*100</f>
        <v>90.07363770250369</v>
      </c>
      <c r="L9" s="221"/>
      <c r="M9" s="330">
        <v>22</v>
      </c>
    </row>
    <row r="10" spans="1:13" ht="30" customHeight="1">
      <c r="A10" s="9">
        <v>4</v>
      </c>
      <c r="B10" s="67" t="s">
        <v>94</v>
      </c>
      <c r="C10" s="161">
        <v>1084</v>
      </c>
      <c r="D10" s="162">
        <v>869</v>
      </c>
      <c r="E10" s="161">
        <v>0</v>
      </c>
      <c r="F10" s="161">
        <v>0</v>
      </c>
      <c r="G10" s="161">
        <v>0</v>
      </c>
      <c r="H10" s="161">
        <v>0</v>
      </c>
      <c r="I10" s="334"/>
      <c r="J10" s="85">
        <f t="shared" si="2"/>
        <v>0</v>
      </c>
      <c r="K10" s="85"/>
      <c r="L10" s="221"/>
      <c r="M10" s="330"/>
    </row>
    <row r="11" spans="1:13" ht="30" customHeight="1">
      <c r="A11" s="9">
        <v>5</v>
      </c>
      <c r="B11" s="67" t="s">
        <v>449</v>
      </c>
      <c r="C11" s="387">
        <v>33934</v>
      </c>
      <c r="D11" s="388">
        <v>0</v>
      </c>
      <c r="E11" s="378">
        <v>0</v>
      </c>
      <c r="F11" s="378">
        <v>0</v>
      </c>
      <c r="G11" s="378">
        <v>0</v>
      </c>
      <c r="H11" s="378">
        <v>0</v>
      </c>
      <c r="I11" s="334"/>
      <c r="J11" s="85">
        <f t="shared" si="2"/>
        <v>0</v>
      </c>
      <c r="K11" s="85"/>
      <c r="L11" s="221">
        <v>36</v>
      </c>
      <c r="M11" s="330"/>
    </row>
    <row r="12" spans="1:13" ht="40.5" customHeight="1">
      <c r="A12" s="9">
        <v>6</v>
      </c>
      <c r="B12" s="67" t="s">
        <v>559</v>
      </c>
      <c r="C12" s="387">
        <v>34416</v>
      </c>
      <c r="D12" s="388">
        <v>475</v>
      </c>
      <c r="E12" s="387">
        <v>0</v>
      </c>
      <c r="F12" s="378">
        <v>0</v>
      </c>
      <c r="G12" s="378">
        <v>30900</v>
      </c>
      <c r="H12" s="378">
        <v>27500</v>
      </c>
      <c r="I12" s="334"/>
      <c r="J12" s="85">
        <f t="shared" si="2"/>
        <v>89.78382147838215</v>
      </c>
      <c r="K12" s="85">
        <f t="shared" si="0"/>
        <v>88.9967637540453</v>
      </c>
      <c r="L12" s="221">
        <v>40</v>
      </c>
      <c r="M12" s="330">
        <v>22</v>
      </c>
    </row>
    <row r="13" spans="1:13" ht="30.75" customHeight="1">
      <c r="A13" s="9">
        <v>7</v>
      </c>
      <c r="B13" s="67" t="s">
        <v>545</v>
      </c>
      <c r="C13" s="161">
        <v>61659</v>
      </c>
      <c r="D13" s="162">
        <v>6793</v>
      </c>
      <c r="E13" s="161">
        <v>2032</v>
      </c>
      <c r="F13" s="161">
        <v>13942</v>
      </c>
      <c r="G13" s="161">
        <v>30888</v>
      </c>
      <c r="H13" s="161">
        <v>30888</v>
      </c>
      <c r="I13" s="334">
        <f t="shared" si="1"/>
        <v>6.8612204724409445</v>
      </c>
      <c r="J13" s="85">
        <f t="shared" si="2"/>
        <v>50.094876660341555</v>
      </c>
      <c r="K13" s="85">
        <f t="shared" si="0"/>
        <v>100</v>
      </c>
      <c r="L13" s="221">
        <v>35</v>
      </c>
      <c r="M13" s="330">
        <v>22</v>
      </c>
    </row>
    <row r="14" spans="1:13" ht="53.25" customHeight="1" thickBot="1">
      <c r="A14" s="32">
        <v>8</v>
      </c>
      <c r="B14" s="211" t="s">
        <v>277</v>
      </c>
      <c r="C14" s="174">
        <v>4294</v>
      </c>
      <c r="D14" s="331">
        <v>804</v>
      </c>
      <c r="E14" s="174">
        <v>804</v>
      </c>
      <c r="F14" s="174">
        <v>24120</v>
      </c>
      <c r="G14" s="174">
        <v>804</v>
      </c>
      <c r="H14" s="174">
        <v>804</v>
      </c>
      <c r="I14" s="636">
        <f t="shared" si="1"/>
        <v>30</v>
      </c>
      <c r="J14" s="253">
        <f t="shared" si="2"/>
        <v>18.723800652072658</v>
      </c>
      <c r="K14" s="253">
        <f t="shared" si="0"/>
        <v>100</v>
      </c>
      <c r="L14" s="266">
        <v>7</v>
      </c>
      <c r="M14" s="337">
        <v>22</v>
      </c>
    </row>
    <row r="15" spans="1:13" ht="33" customHeight="1" thickBot="1" thickTop="1">
      <c r="A15" s="862" t="s">
        <v>539</v>
      </c>
      <c r="B15" s="863"/>
      <c r="C15" s="177">
        <f aca="true" t="shared" si="3" ref="C15:H15">SUM(C7:C14)</f>
        <v>173268</v>
      </c>
      <c r="D15" s="177">
        <f t="shared" si="3"/>
        <v>12884</v>
      </c>
      <c r="E15" s="177">
        <f t="shared" si="3"/>
        <v>4486</v>
      </c>
      <c r="F15" s="177">
        <f t="shared" si="3"/>
        <v>59962</v>
      </c>
      <c r="G15" s="177">
        <f t="shared" si="3"/>
        <v>97533</v>
      </c>
      <c r="H15" s="177">
        <f t="shared" si="3"/>
        <v>87024</v>
      </c>
      <c r="I15" s="76">
        <f t="shared" si="1"/>
        <v>13.366473473027195</v>
      </c>
      <c r="J15" s="76">
        <f t="shared" si="2"/>
        <v>56.29025555786412</v>
      </c>
      <c r="K15" s="76">
        <f t="shared" si="0"/>
        <v>89.22518532189105</v>
      </c>
      <c r="L15" s="209"/>
      <c r="M15" s="210"/>
    </row>
    <row r="16" spans="1:13" s="49" customFormat="1" ht="30" customHeight="1">
      <c r="A16" s="785" t="s">
        <v>433</v>
      </c>
      <c r="B16" s="785"/>
      <c r="C16" s="785"/>
      <c r="D16" s="785"/>
      <c r="E16" s="785"/>
      <c r="F16" s="785"/>
      <c r="G16" s="785"/>
      <c r="H16" s="785"/>
      <c r="I16" s="785"/>
      <c r="J16" s="785"/>
      <c r="K16" s="785"/>
      <c r="L16" s="785"/>
      <c r="M16" s="785"/>
    </row>
    <row r="17" spans="1:9" ht="13.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3.5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3.5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3.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3.5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3.5">
      <c r="A22" s="11"/>
      <c r="B22" s="11"/>
      <c r="C22" s="11"/>
      <c r="D22" s="11"/>
      <c r="E22" s="11"/>
      <c r="F22" s="11"/>
      <c r="G22" s="11"/>
      <c r="H22" s="11"/>
      <c r="I22" s="11"/>
    </row>
  </sheetData>
  <sheetProtection/>
  <mergeCells count="18">
    <mergeCell ref="A15:B15"/>
    <mergeCell ref="A16:M16"/>
    <mergeCell ref="L4:L5"/>
    <mergeCell ref="M4:M5"/>
    <mergeCell ref="F4:F5"/>
    <mergeCell ref="G4:G5"/>
    <mergeCell ref="H4:H5"/>
    <mergeCell ref="I4:I5"/>
    <mergeCell ref="A1:M1"/>
    <mergeCell ref="L3:M3"/>
    <mergeCell ref="A2:I2"/>
    <mergeCell ref="A4:A5"/>
    <mergeCell ref="B4:B5"/>
    <mergeCell ref="C4:C5"/>
    <mergeCell ref="D4:D5"/>
    <mergeCell ref="E4:E5"/>
    <mergeCell ref="J4:J5"/>
    <mergeCell ref="K4:K5"/>
  </mergeCells>
  <printOptions horizontalCentered="1"/>
  <pageMargins left="0.35433070866141736" right="0.35433070866141736" top="0.9448818897637796" bottom="0.3937007874015748" header="0.5118110236220472" footer="0.5118110236220472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SheetLayoutView="100" zoomScalePageLayoutView="0" workbookViewId="0" topLeftCell="A20">
      <selection activeCell="I7" sqref="I7"/>
    </sheetView>
  </sheetViews>
  <sheetFormatPr defaultColWidth="9.140625" defaultRowHeight="12.75"/>
  <cols>
    <col min="1" max="1" width="3.57421875" style="6" customWidth="1"/>
    <col min="2" max="2" width="30.57421875" style="6" customWidth="1"/>
    <col min="3" max="3" width="10.8515625" style="6" customWidth="1"/>
    <col min="4" max="4" width="10.140625" style="6" customWidth="1"/>
    <col min="5" max="5" width="11.00390625" style="6" customWidth="1"/>
    <col min="6" max="6" width="11.421875" style="6" customWidth="1"/>
    <col min="7" max="7" width="10.57421875" style="6" customWidth="1"/>
    <col min="8" max="8" width="12.28125" style="6" customWidth="1"/>
    <col min="9" max="16384" width="9.140625" style="6" customWidth="1"/>
  </cols>
  <sheetData>
    <row r="1" spans="1:8" ht="22.5" customHeight="1">
      <c r="A1" s="684" t="s">
        <v>609</v>
      </c>
      <c r="B1" s="684"/>
      <c r="C1" s="684"/>
      <c r="D1" s="684"/>
      <c r="E1" s="684"/>
      <c r="F1" s="684"/>
      <c r="G1" s="684"/>
      <c r="H1" s="847"/>
    </row>
    <row r="2" spans="1:8" ht="8.25" customHeight="1" thickBot="1">
      <c r="A2" s="45"/>
      <c r="B2" s="47"/>
      <c r="C2" s="27"/>
      <c r="D2" s="27"/>
      <c r="E2" s="27"/>
      <c r="F2" s="45"/>
      <c r="G2" s="4"/>
      <c r="H2" s="24" t="s">
        <v>167</v>
      </c>
    </row>
    <row r="3" spans="1:8" ht="45.75" customHeight="1">
      <c r="A3" s="845" t="s">
        <v>551</v>
      </c>
      <c r="B3" s="868" t="s">
        <v>51</v>
      </c>
      <c r="C3" s="837" t="s">
        <v>228</v>
      </c>
      <c r="D3" s="837" t="s">
        <v>47</v>
      </c>
      <c r="E3" s="837" t="s">
        <v>229</v>
      </c>
      <c r="F3" s="837" t="s">
        <v>537</v>
      </c>
      <c r="G3" s="837" t="s">
        <v>538</v>
      </c>
      <c r="H3" s="839" t="s">
        <v>230</v>
      </c>
    </row>
    <row r="4" spans="1:8" ht="60.75" customHeight="1" thickBot="1">
      <c r="A4" s="846"/>
      <c r="B4" s="869"/>
      <c r="C4" s="838"/>
      <c r="D4" s="838"/>
      <c r="E4" s="866"/>
      <c r="F4" s="838"/>
      <c r="G4" s="838"/>
      <c r="H4" s="867"/>
    </row>
    <row r="5" spans="1:8" s="35" customFormat="1" ht="9.75" customHeight="1" thickBot="1" thickTop="1">
      <c r="A5" s="28">
        <v>0</v>
      </c>
      <c r="B5" s="38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31">
        <v>7</v>
      </c>
    </row>
    <row r="6" spans="1:8" ht="19.5" customHeight="1" thickTop="1">
      <c r="A6" s="8">
        <v>1</v>
      </c>
      <c r="B6" s="401" t="s">
        <v>568</v>
      </c>
      <c r="C6" s="222" t="s">
        <v>443</v>
      </c>
      <c r="D6" s="222">
        <v>691</v>
      </c>
      <c r="E6" s="222">
        <v>5722</v>
      </c>
      <c r="F6" s="221">
        <v>3861</v>
      </c>
      <c r="G6" s="251">
        <f>F6/E6*100</f>
        <v>67.47640685075147</v>
      </c>
      <c r="H6" s="336">
        <v>624</v>
      </c>
    </row>
    <row r="7" spans="1:8" ht="19.5" customHeight="1">
      <c r="A7" s="9">
        <v>2</v>
      </c>
      <c r="B7" s="403" t="s">
        <v>569</v>
      </c>
      <c r="C7" s="222" t="s">
        <v>443</v>
      </c>
      <c r="D7" s="222">
        <v>23</v>
      </c>
      <c r="E7" s="222">
        <v>867</v>
      </c>
      <c r="F7" s="221">
        <v>842</v>
      </c>
      <c r="G7" s="251">
        <f aca="true" t="shared" si="0" ref="G7:G32">F7/E7*100</f>
        <v>97.11649365628604</v>
      </c>
      <c r="H7" s="330">
        <v>18</v>
      </c>
    </row>
    <row r="8" spans="1:8" ht="19.5" customHeight="1">
      <c r="A8" s="9">
        <v>3</v>
      </c>
      <c r="B8" s="402" t="s">
        <v>540</v>
      </c>
      <c r="C8" s="222" t="s">
        <v>443</v>
      </c>
      <c r="D8" s="222">
        <v>54</v>
      </c>
      <c r="E8" s="222">
        <v>1211</v>
      </c>
      <c r="F8" s="221">
        <v>1020</v>
      </c>
      <c r="G8" s="251">
        <f t="shared" si="0"/>
        <v>84.22791081750619</v>
      </c>
      <c r="H8" s="330">
        <v>22</v>
      </c>
    </row>
    <row r="9" spans="1:8" ht="19.5" customHeight="1">
      <c r="A9" s="9">
        <v>4</v>
      </c>
      <c r="B9" s="402" t="s">
        <v>541</v>
      </c>
      <c r="C9" s="222" t="s">
        <v>443</v>
      </c>
      <c r="D9" s="221">
        <v>31</v>
      </c>
      <c r="E9" s="221">
        <v>962</v>
      </c>
      <c r="F9" s="221">
        <v>962</v>
      </c>
      <c r="G9" s="251">
        <f t="shared" si="0"/>
        <v>100</v>
      </c>
      <c r="H9" s="330">
        <v>29</v>
      </c>
    </row>
    <row r="10" spans="1:8" ht="19.5" customHeight="1">
      <c r="A10" s="510">
        <v>5</v>
      </c>
      <c r="B10" s="403" t="s">
        <v>542</v>
      </c>
      <c r="C10" s="222" t="s">
        <v>443</v>
      </c>
      <c r="D10" s="222">
        <v>45</v>
      </c>
      <c r="E10" s="222">
        <v>671</v>
      </c>
      <c r="F10" s="221">
        <v>17</v>
      </c>
      <c r="G10" s="251">
        <f t="shared" si="0"/>
        <v>2.533532041728763</v>
      </c>
      <c r="H10" s="330">
        <v>30</v>
      </c>
    </row>
    <row r="11" spans="1:8" ht="24.75" customHeight="1">
      <c r="A11" s="9">
        <v>6</v>
      </c>
      <c r="B11" s="403" t="s">
        <v>179</v>
      </c>
      <c r="C11" s="222" t="s">
        <v>443</v>
      </c>
      <c r="D11" s="222">
        <v>53</v>
      </c>
      <c r="E11" s="222">
        <v>467</v>
      </c>
      <c r="F11" s="221">
        <v>467</v>
      </c>
      <c r="G11" s="251">
        <f t="shared" si="0"/>
        <v>100</v>
      </c>
      <c r="H11" s="330">
        <v>14</v>
      </c>
    </row>
    <row r="12" spans="1:8" ht="19.5" customHeight="1">
      <c r="A12" s="9">
        <v>7</v>
      </c>
      <c r="B12" s="402" t="s">
        <v>543</v>
      </c>
      <c r="C12" s="222" t="s">
        <v>443</v>
      </c>
      <c r="D12" s="222">
        <v>28</v>
      </c>
      <c r="E12" s="222">
        <v>553</v>
      </c>
      <c r="F12" s="221">
        <v>289</v>
      </c>
      <c r="G12" s="251">
        <f t="shared" si="0"/>
        <v>52.26039783001808</v>
      </c>
      <c r="H12" s="330">
        <v>27</v>
      </c>
    </row>
    <row r="13" spans="1:8" ht="19.5" customHeight="1">
      <c r="A13" s="9">
        <v>8</v>
      </c>
      <c r="B13" s="403" t="s">
        <v>544</v>
      </c>
      <c r="C13" s="222" t="s">
        <v>443</v>
      </c>
      <c r="D13" s="222">
        <v>67</v>
      </c>
      <c r="E13" s="222">
        <v>549</v>
      </c>
      <c r="F13" s="221">
        <v>380</v>
      </c>
      <c r="G13" s="251">
        <f t="shared" si="0"/>
        <v>69.2167577413479</v>
      </c>
      <c r="H13" s="330">
        <v>90</v>
      </c>
    </row>
    <row r="14" spans="1:8" ht="24.75" customHeight="1">
      <c r="A14" s="9">
        <v>9</v>
      </c>
      <c r="B14" s="403" t="s">
        <v>562</v>
      </c>
      <c r="C14" s="222" t="s">
        <v>443</v>
      </c>
      <c r="D14" s="222">
        <v>103</v>
      </c>
      <c r="E14" s="222">
        <v>723</v>
      </c>
      <c r="F14" s="221">
        <v>680</v>
      </c>
      <c r="G14" s="251">
        <f t="shared" si="0"/>
        <v>94.05255878284923</v>
      </c>
      <c r="H14" s="330">
        <v>45</v>
      </c>
    </row>
    <row r="15" spans="1:8" ht="24.75" customHeight="1">
      <c r="A15" s="9">
        <v>10</v>
      </c>
      <c r="B15" s="403" t="s">
        <v>563</v>
      </c>
      <c r="C15" s="222" t="s">
        <v>443</v>
      </c>
      <c r="D15" s="222">
        <v>9</v>
      </c>
      <c r="E15" s="222">
        <v>59</v>
      </c>
      <c r="F15" s="221">
        <v>35</v>
      </c>
      <c r="G15" s="251">
        <f t="shared" si="0"/>
        <v>59.32203389830508</v>
      </c>
      <c r="H15" s="330">
        <v>11</v>
      </c>
    </row>
    <row r="16" spans="1:8" ht="24.75" customHeight="1">
      <c r="A16" s="9">
        <v>11</v>
      </c>
      <c r="B16" s="403" t="s">
        <v>570</v>
      </c>
      <c r="C16" s="222" t="s">
        <v>443</v>
      </c>
      <c r="D16" s="222">
        <v>37</v>
      </c>
      <c r="E16" s="222">
        <v>790</v>
      </c>
      <c r="F16" s="221">
        <v>790</v>
      </c>
      <c r="G16" s="251">
        <f t="shared" si="0"/>
        <v>100</v>
      </c>
      <c r="H16" s="330">
        <v>35</v>
      </c>
    </row>
    <row r="17" spans="1:8" ht="19.5" customHeight="1">
      <c r="A17" s="9">
        <v>12</v>
      </c>
      <c r="B17" s="403" t="s">
        <v>545</v>
      </c>
      <c r="C17" s="222" t="s">
        <v>443</v>
      </c>
      <c r="D17" s="222">
        <v>23</v>
      </c>
      <c r="E17" s="222">
        <v>199</v>
      </c>
      <c r="F17" s="221">
        <v>187</v>
      </c>
      <c r="G17" s="251">
        <f t="shared" si="0"/>
        <v>93.96984924623115</v>
      </c>
      <c r="H17" s="330">
        <v>19</v>
      </c>
    </row>
    <row r="18" spans="1:8" ht="19.5" customHeight="1">
      <c r="A18" s="9">
        <v>13</v>
      </c>
      <c r="B18" s="403" t="s">
        <v>546</v>
      </c>
      <c r="C18" s="222" t="s">
        <v>443</v>
      </c>
      <c r="D18" s="248">
        <v>40</v>
      </c>
      <c r="E18" s="248">
        <v>179</v>
      </c>
      <c r="F18" s="252">
        <v>150</v>
      </c>
      <c r="G18" s="251">
        <f t="shared" si="0"/>
        <v>83.79888268156425</v>
      </c>
      <c r="H18" s="330">
        <v>12</v>
      </c>
    </row>
    <row r="19" spans="1:8" ht="24.75" customHeight="1">
      <c r="A19" s="10">
        <v>14</v>
      </c>
      <c r="B19" s="401" t="s">
        <v>576</v>
      </c>
      <c r="C19" s="222" t="s">
        <v>443</v>
      </c>
      <c r="D19" s="222">
        <v>36</v>
      </c>
      <c r="E19" s="248">
        <v>325</v>
      </c>
      <c r="F19" s="252">
        <v>310</v>
      </c>
      <c r="G19" s="251">
        <f>F19/E19*100</f>
        <v>95.38461538461539</v>
      </c>
      <c r="H19" s="330">
        <v>48</v>
      </c>
    </row>
    <row r="20" spans="1:8" ht="24.75" customHeight="1">
      <c r="A20" s="10">
        <v>15</v>
      </c>
      <c r="B20" s="404" t="s">
        <v>450</v>
      </c>
      <c r="C20" s="222" t="s">
        <v>443</v>
      </c>
      <c r="D20" s="222">
        <v>36</v>
      </c>
      <c r="E20" s="222">
        <v>401</v>
      </c>
      <c r="F20" s="221">
        <v>401</v>
      </c>
      <c r="G20" s="251">
        <f t="shared" si="0"/>
        <v>100</v>
      </c>
      <c r="H20" s="330">
        <v>36</v>
      </c>
    </row>
    <row r="21" spans="1:8" ht="24.75" customHeight="1">
      <c r="A21" s="9">
        <v>16</v>
      </c>
      <c r="B21" s="403" t="s">
        <v>180</v>
      </c>
      <c r="C21" s="222" t="s">
        <v>443</v>
      </c>
      <c r="D21" s="222">
        <v>39</v>
      </c>
      <c r="E21" s="222">
        <v>596</v>
      </c>
      <c r="F21" s="221">
        <v>596</v>
      </c>
      <c r="G21" s="251">
        <f t="shared" si="0"/>
        <v>100</v>
      </c>
      <c r="H21" s="330">
        <v>22</v>
      </c>
    </row>
    <row r="22" spans="1:8" ht="19.5" customHeight="1">
      <c r="A22" s="9">
        <v>17</v>
      </c>
      <c r="B22" s="403" t="s">
        <v>548</v>
      </c>
      <c r="C22" s="222" t="s">
        <v>443</v>
      </c>
      <c r="D22" s="222">
        <v>30</v>
      </c>
      <c r="E22" s="222">
        <v>237</v>
      </c>
      <c r="F22" s="221">
        <v>168</v>
      </c>
      <c r="G22" s="251">
        <f t="shared" si="0"/>
        <v>70.88607594936708</v>
      </c>
      <c r="H22" s="330">
        <v>37</v>
      </c>
    </row>
    <row r="23" spans="1:8" ht="24.75" customHeight="1">
      <c r="A23" s="9">
        <v>18</v>
      </c>
      <c r="B23" s="403" t="s">
        <v>566</v>
      </c>
      <c r="C23" s="222" t="s">
        <v>443</v>
      </c>
      <c r="D23" s="221">
        <v>8</v>
      </c>
      <c r="E23" s="221">
        <v>116</v>
      </c>
      <c r="F23" s="221">
        <v>104</v>
      </c>
      <c r="G23" s="251">
        <f t="shared" si="0"/>
        <v>89.65517241379311</v>
      </c>
      <c r="H23" s="330">
        <v>8</v>
      </c>
    </row>
    <row r="24" spans="1:8" ht="21.75" customHeight="1">
      <c r="A24" s="9">
        <v>19</v>
      </c>
      <c r="B24" s="403" t="s">
        <v>559</v>
      </c>
      <c r="C24" s="222" t="s">
        <v>443</v>
      </c>
      <c r="D24" s="222">
        <v>8</v>
      </c>
      <c r="E24" s="222">
        <v>95</v>
      </c>
      <c r="F24" s="221">
        <v>77</v>
      </c>
      <c r="G24" s="251">
        <f t="shared" si="0"/>
        <v>81.05263157894737</v>
      </c>
      <c r="H24" s="330">
        <v>5</v>
      </c>
    </row>
    <row r="25" spans="1:8" ht="19.5" customHeight="1">
      <c r="A25" s="9">
        <v>20</v>
      </c>
      <c r="B25" s="403" t="s">
        <v>549</v>
      </c>
      <c r="C25" s="222" t="s">
        <v>443</v>
      </c>
      <c r="D25" s="222">
        <v>11</v>
      </c>
      <c r="E25" s="222">
        <v>271</v>
      </c>
      <c r="F25" s="221">
        <v>271</v>
      </c>
      <c r="G25" s="251">
        <f t="shared" si="0"/>
        <v>100</v>
      </c>
      <c r="H25" s="330">
        <v>7</v>
      </c>
    </row>
    <row r="26" spans="1:8" ht="21.75" customHeight="1">
      <c r="A26" s="9">
        <v>21</v>
      </c>
      <c r="B26" s="403" t="s">
        <v>564</v>
      </c>
      <c r="C26" s="222" t="s">
        <v>443</v>
      </c>
      <c r="D26" s="222">
        <v>11</v>
      </c>
      <c r="E26" s="222">
        <v>234</v>
      </c>
      <c r="F26" s="221">
        <v>234</v>
      </c>
      <c r="G26" s="251">
        <f t="shared" si="0"/>
        <v>100</v>
      </c>
      <c r="H26" s="330">
        <v>13</v>
      </c>
    </row>
    <row r="27" spans="1:8" ht="24.75" customHeight="1">
      <c r="A27" s="9">
        <v>22</v>
      </c>
      <c r="B27" s="403" t="s">
        <v>560</v>
      </c>
      <c r="C27" s="222" t="s">
        <v>443</v>
      </c>
      <c r="D27" s="222">
        <v>10</v>
      </c>
      <c r="E27" s="222">
        <v>146</v>
      </c>
      <c r="F27" s="221">
        <v>119</v>
      </c>
      <c r="G27" s="251">
        <f t="shared" si="0"/>
        <v>81.5068493150685</v>
      </c>
      <c r="H27" s="330">
        <v>1</v>
      </c>
    </row>
    <row r="28" spans="1:8" ht="24.75" customHeight="1">
      <c r="A28" s="9">
        <v>23</v>
      </c>
      <c r="B28" s="403" t="s">
        <v>561</v>
      </c>
      <c r="C28" s="222" t="s">
        <v>443</v>
      </c>
      <c r="D28" s="222">
        <v>13</v>
      </c>
      <c r="E28" s="222">
        <v>129</v>
      </c>
      <c r="F28" s="221">
        <v>106</v>
      </c>
      <c r="G28" s="251">
        <f t="shared" si="0"/>
        <v>82.17054263565892</v>
      </c>
      <c r="H28" s="330">
        <v>6</v>
      </c>
    </row>
    <row r="29" spans="1:8" ht="24.75" customHeight="1">
      <c r="A29" s="9">
        <v>24</v>
      </c>
      <c r="B29" s="403" t="s">
        <v>3</v>
      </c>
      <c r="C29" s="222" t="s">
        <v>443</v>
      </c>
      <c r="D29" s="222">
        <v>11</v>
      </c>
      <c r="E29" s="222">
        <v>74</v>
      </c>
      <c r="F29" s="221">
        <v>30</v>
      </c>
      <c r="G29" s="251">
        <f t="shared" si="0"/>
        <v>40.54054054054054</v>
      </c>
      <c r="H29" s="330">
        <v>3</v>
      </c>
    </row>
    <row r="30" spans="1:8" ht="24.75" customHeight="1">
      <c r="A30" s="9">
        <v>25</v>
      </c>
      <c r="B30" s="403" t="s">
        <v>565</v>
      </c>
      <c r="C30" s="222" t="s">
        <v>443</v>
      </c>
      <c r="D30" s="222">
        <v>14</v>
      </c>
      <c r="E30" s="222">
        <v>69</v>
      </c>
      <c r="F30" s="221">
        <v>69</v>
      </c>
      <c r="G30" s="85">
        <f t="shared" si="0"/>
        <v>100</v>
      </c>
      <c r="H30" s="330">
        <v>14</v>
      </c>
    </row>
    <row r="31" spans="1:8" ht="24.75" customHeight="1" thickBot="1">
      <c r="A31" s="32">
        <v>26</v>
      </c>
      <c r="B31" s="401" t="s">
        <v>495</v>
      </c>
      <c r="C31" s="222" t="s">
        <v>443</v>
      </c>
      <c r="D31" s="230">
        <v>3</v>
      </c>
      <c r="E31" s="230">
        <v>81</v>
      </c>
      <c r="F31" s="223">
        <v>67</v>
      </c>
      <c r="G31" s="85">
        <f t="shared" si="0"/>
        <v>82.71604938271605</v>
      </c>
      <c r="H31" s="511">
        <v>9</v>
      </c>
    </row>
    <row r="32" spans="1:8" s="11" customFormat="1" ht="34.5" customHeight="1" thickBot="1" thickTop="1">
      <c r="A32" s="721" t="s">
        <v>539</v>
      </c>
      <c r="B32" s="733"/>
      <c r="C32" s="78"/>
      <c r="D32" s="78">
        <f>SUM(D6:D30)</f>
        <v>1431</v>
      </c>
      <c r="E32" s="78">
        <f>SUM(E6:E30)</f>
        <v>15645</v>
      </c>
      <c r="F32" s="78">
        <f>SUM(F6:F30)</f>
        <v>12165</v>
      </c>
      <c r="G32" s="76">
        <f t="shared" si="0"/>
        <v>77.75647171620325</v>
      </c>
      <c r="H32" s="185">
        <f>SUM(H6:H30)</f>
        <v>1176</v>
      </c>
    </row>
    <row r="33" spans="1:8" s="11" customFormat="1" ht="22.5" customHeight="1">
      <c r="A33" s="128"/>
      <c r="B33" s="128"/>
      <c r="C33" s="36"/>
      <c r="D33" s="36"/>
      <c r="E33" s="36"/>
      <c r="F33" s="36"/>
      <c r="G33" s="117"/>
      <c r="H33" s="112"/>
    </row>
    <row r="34" spans="1:13" s="13" customFormat="1" ht="12.75" customHeight="1">
      <c r="A34" s="703" t="s">
        <v>434</v>
      </c>
      <c r="B34" s="703"/>
      <c r="C34" s="703"/>
      <c r="D34" s="703"/>
      <c r="E34" s="703"/>
      <c r="F34" s="703"/>
      <c r="G34" s="703"/>
      <c r="H34" s="703"/>
      <c r="I34" s="122"/>
      <c r="J34" s="122"/>
      <c r="K34" s="122"/>
      <c r="L34" s="122"/>
      <c r="M34" s="122"/>
    </row>
  </sheetData>
  <sheetProtection/>
  <mergeCells count="11">
    <mergeCell ref="A1:H1"/>
    <mergeCell ref="H3:H4"/>
    <mergeCell ref="A32:B32"/>
    <mergeCell ref="A3:A4"/>
    <mergeCell ref="B3:B4"/>
    <mergeCell ref="C3:C4"/>
    <mergeCell ref="D3:D4"/>
    <mergeCell ref="F3:F4"/>
    <mergeCell ref="G3:G4"/>
    <mergeCell ref="E3:E4"/>
    <mergeCell ref="A34:H34"/>
  </mergeCells>
  <printOptions/>
  <pageMargins left="0.5905511811023623" right="0.1968503937007874" top="0.15748031496062992" bottom="0.1968503937007874" header="0.5118110236220472" footer="0.5118110236220472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SheetLayoutView="100" zoomScalePageLayoutView="0" workbookViewId="0" topLeftCell="A1">
      <selection activeCell="J32" sqref="J32"/>
    </sheetView>
  </sheetViews>
  <sheetFormatPr defaultColWidth="9.140625" defaultRowHeight="12.75"/>
  <cols>
    <col min="1" max="1" width="3.140625" style="0" customWidth="1"/>
    <col min="2" max="2" width="21.00390625" style="0" customWidth="1"/>
    <col min="3" max="3" width="8.421875" style="0" customWidth="1"/>
    <col min="4" max="4" width="10.00390625" style="0" customWidth="1"/>
    <col min="5" max="5" width="9.8515625" style="0" customWidth="1"/>
    <col min="6" max="6" width="9.00390625" style="0" customWidth="1"/>
    <col min="8" max="8" width="9.00390625" style="0" customWidth="1"/>
    <col min="9" max="9" width="8.7109375" style="0" customWidth="1"/>
    <col min="10" max="10" width="10.00390625" style="0" customWidth="1"/>
  </cols>
  <sheetData>
    <row r="1" spans="1:10" ht="25.5" customHeight="1">
      <c r="A1" s="670" t="s">
        <v>593</v>
      </c>
      <c r="B1" s="670"/>
      <c r="C1" s="670"/>
      <c r="D1" s="670"/>
      <c r="E1" s="670"/>
      <c r="F1" s="670"/>
      <c r="G1" s="670"/>
      <c r="H1" s="670"/>
      <c r="I1" s="670"/>
      <c r="J1" s="670"/>
    </row>
    <row r="2" spans="1:10" ht="12" customHeight="1" thickBot="1">
      <c r="A2" s="71"/>
      <c r="B2" s="73"/>
      <c r="C2" s="74"/>
      <c r="D2" s="74"/>
      <c r="E2" s="74"/>
      <c r="F2" s="74"/>
      <c r="G2" s="74"/>
      <c r="H2" s="75"/>
      <c r="I2" s="75"/>
      <c r="J2" s="123" t="s">
        <v>73</v>
      </c>
    </row>
    <row r="3" spans="1:10" ht="15.75" customHeight="1">
      <c r="A3" s="664" t="s">
        <v>57</v>
      </c>
      <c r="B3" s="666" t="s">
        <v>51</v>
      </c>
      <c r="C3" s="668" t="s">
        <v>547</v>
      </c>
      <c r="D3" s="668" t="s">
        <v>189</v>
      </c>
      <c r="E3" s="668" t="s">
        <v>190</v>
      </c>
      <c r="F3" s="668" t="s">
        <v>194</v>
      </c>
      <c r="G3" s="668" t="s">
        <v>454</v>
      </c>
      <c r="H3" s="676" t="s">
        <v>195</v>
      </c>
      <c r="I3" s="678" t="s">
        <v>554</v>
      </c>
      <c r="J3" s="662" t="s">
        <v>192</v>
      </c>
    </row>
    <row r="4" spans="1:10" ht="90.75" customHeight="1" thickBot="1">
      <c r="A4" s="665"/>
      <c r="B4" s="667"/>
      <c r="C4" s="669"/>
      <c r="D4" s="645"/>
      <c r="E4" s="645"/>
      <c r="F4" s="645"/>
      <c r="G4" s="645"/>
      <c r="H4" s="677"/>
      <c r="I4" s="679"/>
      <c r="J4" s="663"/>
    </row>
    <row r="5" spans="1:10" ht="10.5" customHeight="1" thickBot="1" thickTop="1">
      <c r="A5" s="28">
        <v>0</v>
      </c>
      <c r="B5" s="6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119">
        <v>7</v>
      </c>
      <c r="I5" s="119">
        <v>8</v>
      </c>
      <c r="J5" s="120">
        <v>9</v>
      </c>
    </row>
    <row r="6" spans="1:10" ht="15" customHeight="1" thickTop="1">
      <c r="A6" s="8">
        <v>1</v>
      </c>
      <c r="B6" s="64" t="s">
        <v>568</v>
      </c>
      <c r="C6" s="335">
        <f>леталитет!C7</f>
        <v>93174</v>
      </c>
      <c r="D6" s="162">
        <v>859075</v>
      </c>
      <c r="E6" s="239">
        <v>1354</v>
      </c>
      <c r="F6" s="161">
        <v>38269</v>
      </c>
      <c r="G6" s="161">
        <v>151</v>
      </c>
      <c r="H6" s="240">
        <f>G6/F6*100</f>
        <v>0.3945752436698111</v>
      </c>
      <c r="I6" s="240">
        <f>D6/C6</f>
        <v>9.220115053555713</v>
      </c>
      <c r="J6" s="241">
        <f>E6*365/D6</f>
        <v>0.575281552832989</v>
      </c>
    </row>
    <row r="7" spans="1:10" ht="21">
      <c r="A7" s="9">
        <v>2</v>
      </c>
      <c r="B7" s="65" t="s">
        <v>569</v>
      </c>
      <c r="C7" s="221">
        <f>леталитет!C8</f>
        <v>14002</v>
      </c>
      <c r="D7" s="162">
        <v>75172</v>
      </c>
      <c r="E7" s="239">
        <v>178</v>
      </c>
      <c r="F7" s="161">
        <v>3586</v>
      </c>
      <c r="G7" s="161">
        <v>30</v>
      </c>
      <c r="H7" s="240">
        <f aca="true" t="shared" si="0" ref="H7:H32">G7/F7*100</f>
        <v>0.8365867261572784</v>
      </c>
      <c r="I7" s="240">
        <f aca="true" t="shared" si="1" ref="I7:I32">D7/C7</f>
        <v>5.368661619768605</v>
      </c>
      <c r="J7" s="241">
        <f aca="true" t="shared" si="2" ref="J7:J32">E7*365/D7</f>
        <v>0.8642845740435269</v>
      </c>
    </row>
    <row r="8" spans="1:10" ht="15.75" customHeight="1">
      <c r="A8" s="9">
        <v>3</v>
      </c>
      <c r="B8" s="66" t="s">
        <v>444</v>
      </c>
      <c r="C8" s="221">
        <f>леталитет!C9</f>
        <v>26854</v>
      </c>
      <c r="D8" s="162">
        <v>154278</v>
      </c>
      <c r="E8" s="239">
        <v>393</v>
      </c>
      <c r="F8" s="161">
        <v>4266</v>
      </c>
      <c r="G8" s="161">
        <v>139</v>
      </c>
      <c r="H8" s="240">
        <f t="shared" si="0"/>
        <v>3.2583216127519923</v>
      </c>
      <c r="I8" s="240">
        <f t="shared" si="1"/>
        <v>5.745065911968422</v>
      </c>
      <c r="J8" s="241">
        <f t="shared" si="2"/>
        <v>0.9297826002411231</v>
      </c>
    </row>
    <row r="9" spans="1:10" ht="15.75" customHeight="1">
      <c r="A9" s="9">
        <v>4</v>
      </c>
      <c r="B9" s="66" t="s">
        <v>541</v>
      </c>
      <c r="C9" s="221">
        <f>леталитет!C10</f>
        <v>19755</v>
      </c>
      <c r="D9" s="161">
        <v>116168</v>
      </c>
      <c r="E9" s="239">
        <v>227</v>
      </c>
      <c r="F9" s="161">
        <v>3145</v>
      </c>
      <c r="G9" s="161">
        <v>142</v>
      </c>
      <c r="H9" s="240">
        <f>G9/F9*100</f>
        <v>4.51510333863275</v>
      </c>
      <c r="I9" s="240">
        <f t="shared" si="1"/>
        <v>5.880435332827132</v>
      </c>
      <c r="J9" s="241">
        <f t="shared" si="2"/>
        <v>0.7132342813855795</v>
      </c>
    </row>
    <row r="10" spans="1:10" ht="15.75" customHeight="1">
      <c r="A10" s="9">
        <v>5</v>
      </c>
      <c r="B10" s="65" t="s">
        <v>542</v>
      </c>
      <c r="C10" s="221">
        <f>леталитет!C11</f>
        <v>15725</v>
      </c>
      <c r="D10" s="162">
        <v>98718</v>
      </c>
      <c r="E10" s="239">
        <v>163</v>
      </c>
      <c r="F10" s="161">
        <v>3097</v>
      </c>
      <c r="G10" s="161">
        <v>76</v>
      </c>
      <c r="H10" s="240">
        <f t="shared" si="0"/>
        <v>2.4539877300613497</v>
      </c>
      <c r="I10" s="240">
        <f t="shared" si="1"/>
        <v>6.2777742448330685</v>
      </c>
      <c r="J10" s="241">
        <f t="shared" si="2"/>
        <v>0.6026763102980206</v>
      </c>
    </row>
    <row r="11" spans="1:10" ht="32.25">
      <c r="A11" s="9">
        <v>6</v>
      </c>
      <c r="B11" s="65" t="s">
        <v>553</v>
      </c>
      <c r="C11" s="221">
        <f>леталитет!C12</f>
        <v>8907</v>
      </c>
      <c r="D11" s="162">
        <v>65186</v>
      </c>
      <c r="E11" s="239">
        <v>169</v>
      </c>
      <c r="F11" s="161">
        <v>3155</v>
      </c>
      <c r="G11" s="161">
        <v>8</v>
      </c>
      <c r="H11" s="240">
        <f t="shared" si="0"/>
        <v>0.25356576862123614</v>
      </c>
      <c r="I11" s="240">
        <f t="shared" si="1"/>
        <v>7.318513528685304</v>
      </c>
      <c r="J11" s="241">
        <f t="shared" si="2"/>
        <v>0.9462921486208695</v>
      </c>
    </row>
    <row r="12" spans="1:10" ht="16.5" customHeight="1">
      <c r="A12" s="9">
        <v>7</v>
      </c>
      <c r="B12" s="66" t="s">
        <v>543</v>
      </c>
      <c r="C12" s="221">
        <f>леталитет!C13</f>
        <v>14901</v>
      </c>
      <c r="D12" s="162">
        <v>69961</v>
      </c>
      <c r="E12" s="239">
        <v>181</v>
      </c>
      <c r="F12" s="161">
        <v>4182</v>
      </c>
      <c r="G12" s="161">
        <v>0</v>
      </c>
      <c r="H12" s="240">
        <f t="shared" si="0"/>
        <v>0</v>
      </c>
      <c r="I12" s="240">
        <f t="shared" si="1"/>
        <v>4.695054023219918</v>
      </c>
      <c r="J12" s="241">
        <f t="shared" si="2"/>
        <v>0.944311830877203</v>
      </c>
    </row>
    <row r="13" spans="1:10" ht="21">
      <c r="A13" s="9">
        <v>8</v>
      </c>
      <c r="B13" s="65" t="s">
        <v>544</v>
      </c>
      <c r="C13" s="221">
        <f>леталитет!C14</f>
        <v>14075</v>
      </c>
      <c r="D13" s="162">
        <v>71647</v>
      </c>
      <c r="E13" s="239">
        <v>201</v>
      </c>
      <c r="F13" s="161">
        <v>662</v>
      </c>
      <c r="G13" s="161">
        <v>19</v>
      </c>
      <c r="H13" s="240">
        <f t="shared" si="0"/>
        <v>2.8700906344410875</v>
      </c>
      <c r="I13" s="240">
        <f t="shared" si="1"/>
        <v>5.090373001776199</v>
      </c>
      <c r="J13" s="241">
        <f t="shared" si="2"/>
        <v>1.0239786732173015</v>
      </c>
    </row>
    <row r="14" spans="1:10" ht="32.25">
      <c r="A14" s="9">
        <v>9</v>
      </c>
      <c r="B14" s="65" t="s">
        <v>562</v>
      </c>
      <c r="C14" s="221">
        <f>леталитет!C15</f>
        <v>18169</v>
      </c>
      <c r="D14" s="162">
        <v>97025</v>
      </c>
      <c r="E14" s="239">
        <v>275</v>
      </c>
      <c r="F14" s="161">
        <v>1445</v>
      </c>
      <c r="G14" s="161">
        <v>0</v>
      </c>
      <c r="H14" s="240">
        <f t="shared" si="0"/>
        <v>0</v>
      </c>
      <c r="I14" s="240">
        <f t="shared" si="1"/>
        <v>5.340139798557983</v>
      </c>
      <c r="J14" s="241">
        <f t="shared" si="2"/>
        <v>1.0345271837155372</v>
      </c>
    </row>
    <row r="15" spans="1:10" ht="32.25">
      <c r="A15" s="9">
        <v>10</v>
      </c>
      <c r="B15" s="65" t="s">
        <v>563</v>
      </c>
      <c r="C15" s="221">
        <f>леталитет!C16</f>
        <v>773</v>
      </c>
      <c r="D15" s="162">
        <v>8976</v>
      </c>
      <c r="E15" s="239">
        <v>19</v>
      </c>
      <c r="F15" s="161">
        <v>0</v>
      </c>
      <c r="G15" s="161">
        <v>0</v>
      </c>
      <c r="H15" s="240"/>
      <c r="I15" s="240">
        <f t="shared" si="1"/>
        <v>11.61190168175938</v>
      </c>
      <c r="J15" s="241">
        <f t="shared" si="2"/>
        <v>0.7726158645276292</v>
      </c>
    </row>
    <row r="16" spans="1:10" ht="21">
      <c r="A16" s="9">
        <v>11</v>
      </c>
      <c r="B16" s="65" t="s">
        <v>570</v>
      </c>
      <c r="C16" s="221">
        <f>леталитет!C17</f>
        <v>12339</v>
      </c>
      <c r="D16" s="162">
        <v>128404</v>
      </c>
      <c r="E16" s="239">
        <v>231</v>
      </c>
      <c r="F16" s="161">
        <v>2085</v>
      </c>
      <c r="G16" s="161">
        <v>0</v>
      </c>
      <c r="H16" s="240">
        <f t="shared" si="0"/>
        <v>0</v>
      </c>
      <c r="I16" s="240">
        <f t="shared" si="1"/>
        <v>10.406353837426048</v>
      </c>
      <c r="J16" s="241">
        <f t="shared" si="2"/>
        <v>0.6566384224790505</v>
      </c>
    </row>
    <row r="17" spans="1:10" ht="14.25" customHeight="1">
      <c r="A17" s="9">
        <v>12</v>
      </c>
      <c r="B17" s="65" t="s">
        <v>545</v>
      </c>
      <c r="C17" s="221">
        <f>леталитет!C18</f>
        <v>1131</v>
      </c>
      <c r="D17" s="162">
        <v>34436</v>
      </c>
      <c r="E17" s="239">
        <v>52</v>
      </c>
      <c r="F17" s="161">
        <v>229</v>
      </c>
      <c r="G17" s="161">
        <v>12</v>
      </c>
      <c r="H17" s="240">
        <f t="shared" si="0"/>
        <v>5.240174672489083</v>
      </c>
      <c r="I17" s="240">
        <f t="shared" si="1"/>
        <v>30.447391688771</v>
      </c>
      <c r="J17" s="241">
        <f t="shared" si="2"/>
        <v>0.5511673829713091</v>
      </c>
    </row>
    <row r="18" spans="1:10" ht="15.75" customHeight="1">
      <c r="A18" s="9">
        <v>13</v>
      </c>
      <c r="B18" s="65" t="s">
        <v>546</v>
      </c>
      <c r="C18" s="221">
        <f>леталитет!C19</f>
        <v>5090</v>
      </c>
      <c r="D18" s="173">
        <v>32774</v>
      </c>
      <c r="E18" s="242">
        <v>44.3</v>
      </c>
      <c r="F18" s="161">
        <v>0</v>
      </c>
      <c r="G18" s="161">
        <v>0</v>
      </c>
      <c r="H18" s="240"/>
      <c r="I18" s="240">
        <f t="shared" si="1"/>
        <v>6.438899803536346</v>
      </c>
      <c r="J18" s="241">
        <f t="shared" si="2"/>
        <v>0.4933636419112711</v>
      </c>
    </row>
    <row r="19" spans="1:10" ht="32.25" customHeight="1">
      <c r="A19" s="10">
        <v>14</v>
      </c>
      <c r="B19" s="64" t="s">
        <v>576</v>
      </c>
      <c r="C19" s="221">
        <f>леталитет!C20</f>
        <v>5837</v>
      </c>
      <c r="D19" s="162">
        <v>70720</v>
      </c>
      <c r="E19" s="243">
        <v>92</v>
      </c>
      <c r="F19" s="161">
        <v>1376</v>
      </c>
      <c r="G19" s="161">
        <v>16</v>
      </c>
      <c r="H19" s="240">
        <f t="shared" si="0"/>
        <v>1.1627906976744187</v>
      </c>
      <c r="I19" s="240">
        <f t="shared" si="1"/>
        <v>12.115812917594655</v>
      </c>
      <c r="J19" s="241">
        <f t="shared" si="2"/>
        <v>0.4748303167420814</v>
      </c>
    </row>
    <row r="20" spans="1:10" ht="21">
      <c r="A20" s="10">
        <v>15</v>
      </c>
      <c r="B20" s="70" t="s">
        <v>450</v>
      </c>
      <c r="C20" s="221">
        <f>леталитет!C21</f>
        <v>3293</v>
      </c>
      <c r="D20" s="162">
        <v>111004</v>
      </c>
      <c r="E20" s="243">
        <v>264</v>
      </c>
      <c r="F20" s="161">
        <v>2942</v>
      </c>
      <c r="G20" s="161">
        <v>734</v>
      </c>
      <c r="H20" s="240">
        <f t="shared" si="0"/>
        <v>24.94901427600272</v>
      </c>
      <c r="I20" s="240">
        <f t="shared" si="1"/>
        <v>33.709079866383235</v>
      </c>
      <c r="J20" s="241">
        <f t="shared" si="2"/>
        <v>0.8680768260603221</v>
      </c>
    </row>
    <row r="21" spans="1:10" ht="21">
      <c r="A21" s="9">
        <v>16</v>
      </c>
      <c r="B21" s="65" t="s">
        <v>567</v>
      </c>
      <c r="C21" s="221">
        <f>леталитет!C22</f>
        <v>9518</v>
      </c>
      <c r="D21" s="162">
        <v>142493</v>
      </c>
      <c r="E21" s="243">
        <v>383</v>
      </c>
      <c r="F21" s="161">
        <v>6634</v>
      </c>
      <c r="G21" s="161">
        <v>416</v>
      </c>
      <c r="H21" s="240">
        <f t="shared" si="0"/>
        <v>6.270726560144708</v>
      </c>
      <c r="I21" s="240">
        <f t="shared" si="1"/>
        <v>14.970897247320865</v>
      </c>
      <c r="J21" s="241">
        <f t="shared" si="2"/>
        <v>0.9810657365624978</v>
      </c>
    </row>
    <row r="22" spans="1:10" ht="18.75" customHeight="1">
      <c r="A22" s="9">
        <v>17</v>
      </c>
      <c r="B22" s="65" t="s">
        <v>548</v>
      </c>
      <c r="C22" s="221">
        <f>леталитет!C23</f>
        <v>809</v>
      </c>
      <c r="D22" s="162">
        <v>36834</v>
      </c>
      <c r="E22" s="243">
        <v>109</v>
      </c>
      <c r="F22" s="161">
        <v>601</v>
      </c>
      <c r="G22" s="161">
        <v>35</v>
      </c>
      <c r="H22" s="240">
        <f t="shared" si="0"/>
        <v>5.823627287853577</v>
      </c>
      <c r="I22" s="240">
        <f t="shared" si="1"/>
        <v>45.53028430160692</v>
      </c>
      <c r="J22" s="241">
        <f t="shared" si="2"/>
        <v>1.0801161969919097</v>
      </c>
    </row>
    <row r="23" spans="1:10" ht="27.75" customHeight="1">
      <c r="A23" s="9">
        <v>18</v>
      </c>
      <c r="B23" s="65" t="s">
        <v>566</v>
      </c>
      <c r="C23" s="221">
        <f>леталитет!C24</f>
        <v>4550</v>
      </c>
      <c r="D23" s="161">
        <v>34606</v>
      </c>
      <c r="E23" s="239">
        <v>44</v>
      </c>
      <c r="F23" s="161">
        <v>948</v>
      </c>
      <c r="G23" s="161">
        <v>46</v>
      </c>
      <c r="H23" s="240">
        <f t="shared" si="0"/>
        <v>4.852320675105485</v>
      </c>
      <c r="I23" s="240">
        <f t="shared" si="1"/>
        <v>7.605714285714286</v>
      </c>
      <c r="J23" s="241">
        <f t="shared" si="2"/>
        <v>0.46408137317228226</v>
      </c>
    </row>
    <row r="24" spans="1:10" ht="21">
      <c r="A24" s="9">
        <v>19</v>
      </c>
      <c r="B24" s="65" t="s">
        <v>559</v>
      </c>
      <c r="C24" s="221">
        <f>леталитет!C25</f>
        <v>1031</v>
      </c>
      <c r="D24" s="162">
        <v>15322</v>
      </c>
      <c r="E24" s="243">
        <v>56</v>
      </c>
      <c r="F24" s="161">
        <v>216</v>
      </c>
      <c r="G24" s="161">
        <v>0</v>
      </c>
      <c r="H24" s="240">
        <f t="shared" si="0"/>
        <v>0</v>
      </c>
      <c r="I24" s="240">
        <f t="shared" si="1"/>
        <v>14.861299709020368</v>
      </c>
      <c r="J24" s="241">
        <f t="shared" si="2"/>
        <v>1.3340295000652655</v>
      </c>
    </row>
    <row r="25" spans="1:10" ht="21.75" customHeight="1">
      <c r="A25" s="9">
        <v>20</v>
      </c>
      <c r="B25" s="65" t="s">
        <v>549</v>
      </c>
      <c r="C25" s="221">
        <f>леталитет!C26</f>
        <v>7697</v>
      </c>
      <c r="D25" s="162">
        <v>169154</v>
      </c>
      <c r="E25" s="243">
        <v>78</v>
      </c>
      <c r="F25" s="161">
        <v>4805</v>
      </c>
      <c r="G25" s="161">
        <v>115</v>
      </c>
      <c r="H25" s="240">
        <f t="shared" si="0"/>
        <v>2.3933402705515086</v>
      </c>
      <c r="I25" s="240">
        <f t="shared" si="1"/>
        <v>21.976614265298167</v>
      </c>
      <c r="J25" s="241">
        <f t="shared" si="2"/>
        <v>0.16830816888752262</v>
      </c>
    </row>
    <row r="26" spans="1:10" ht="21">
      <c r="A26" s="9">
        <v>21</v>
      </c>
      <c r="B26" s="65" t="s">
        <v>564</v>
      </c>
      <c r="C26" s="221">
        <f>леталитет!C27</f>
        <v>2306</v>
      </c>
      <c r="D26" s="162">
        <v>105210</v>
      </c>
      <c r="E26" s="243">
        <v>88</v>
      </c>
      <c r="F26" s="161">
        <v>869</v>
      </c>
      <c r="G26" s="161">
        <v>116</v>
      </c>
      <c r="H26" s="240">
        <f t="shared" si="0"/>
        <v>13.34867663981588</v>
      </c>
      <c r="I26" s="240">
        <f t="shared" si="1"/>
        <v>45.6244579358196</v>
      </c>
      <c r="J26" s="241">
        <f t="shared" si="2"/>
        <v>0.3052941735576466</v>
      </c>
    </row>
    <row r="27" spans="1:10" ht="32.25">
      <c r="A27" s="9">
        <v>22</v>
      </c>
      <c r="B27" s="65" t="s">
        <v>560</v>
      </c>
      <c r="C27" s="221">
        <f>леталитет!C28</f>
        <v>336</v>
      </c>
      <c r="D27" s="162">
        <v>25234</v>
      </c>
      <c r="E27" s="243">
        <v>28</v>
      </c>
      <c r="F27" s="161">
        <v>0</v>
      </c>
      <c r="G27" s="161">
        <v>0</v>
      </c>
      <c r="H27" s="240"/>
      <c r="I27" s="240">
        <f t="shared" si="1"/>
        <v>75.10119047619048</v>
      </c>
      <c r="J27" s="241">
        <f t="shared" si="2"/>
        <v>0.40500911468653406</v>
      </c>
    </row>
    <row r="28" spans="1:10" ht="32.25">
      <c r="A28" s="9">
        <v>23</v>
      </c>
      <c r="B28" s="65" t="s">
        <v>561</v>
      </c>
      <c r="C28" s="221">
        <f>леталитет!C29</f>
        <v>482</v>
      </c>
      <c r="D28" s="162">
        <v>33183</v>
      </c>
      <c r="E28" s="243">
        <v>31</v>
      </c>
      <c r="F28" s="161">
        <v>2</v>
      </c>
      <c r="G28" s="161">
        <v>0</v>
      </c>
      <c r="H28" s="240">
        <f t="shared" si="0"/>
        <v>0</v>
      </c>
      <c r="I28" s="240">
        <f t="shared" si="1"/>
        <v>68.84439834024896</v>
      </c>
      <c r="J28" s="241">
        <f t="shared" si="2"/>
        <v>0.3409878552270741</v>
      </c>
    </row>
    <row r="29" spans="1:10" ht="32.25">
      <c r="A29" s="9">
        <v>24</v>
      </c>
      <c r="B29" s="65" t="s">
        <v>3</v>
      </c>
      <c r="C29" s="221">
        <f>леталитет!C30</f>
        <v>651</v>
      </c>
      <c r="D29" s="162">
        <v>8231</v>
      </c>
      <c r="E29" s="243">
        <v>6</v>
      </c>
      <c r="F29" s="161">
        <v>0</v>
      </c>
      <c r="G29" s="161">
        <v>0</v>
      </c>
      <c r="H29" s="240"/>
      <c r="I29" s="240">
        <f t="shared" si="1"/>
        <v>12.643625192012289</v>
      </c>
      <c r="J29" s="241">
        <f t="shared" si="2"/>
        <v>0.26606730652411614</v>
      </c>
    </row>
    <row r="30" spans="1:10" ht="21" customHeight="1">
      <c r="A30" s="9">
        <v>25</v>
      </c>
      <c r="B30" s="65" t="s">
        <v>482</v>
      </c>
      <c r="C30" s="221">
        <f>леталитет!C31</f>
        <v>805</v>
      </c>
      <c r="D30" s="173">
        <v>2780</v>
      </c>
      <c r="E30" s="244">
        <v>7</v>
      </c>
      <c r="F30" s="172">
        <v>236</v>
      </c>
      <c r="G30" s="172">
        <v>0</v>
      </c>
      <c r="H30" s="240">
        <f t="shared" si="0"/>
        <v>0</v>
      </c>
      <c r="I30" s="240">
        <f t="shared" si="1"/>
        <v>3.453416149068323</v>
      </c>
      <c r="J30" s="241">
        <f t="shared" si="2"/>
        <v>0.9190647482014388</v>
      </c>
    </row>
    <row r="31" spans="1:10" ht="33" customHeight="1" thickBot="1">
      <c r="A31" s="9">
        <v>26</v>
      </c>
      <c r="B31" s="65" t="s">
        <v>565</v>
      </c>
      <c r="C31" s="266">
        <f>леталитет!C32</f>
        <v>1007</v>
      </c>
      <c r="D31" s="173">
        <v>10760</v>
      </c>
      <c r="E31" s="244">
        <v>18</v>
      </c>
      <c r="F31" s="172">
        <v>0</v>
      </c>
      <c r="G31" s="172">
        <v>0</v>
      </c>
      <c r="H31" s="240"/>
      <c r="I31" s="245">
        <f t="shared" si="1"/>
        <v>10.685203574975175</v>
      </c>
      <c r="J31" s="246">
        <f t="shared" si="2"/>
        <v>0.6105947955390335</v>
      </c>
    </row>
    <row r="32" spans="1:10" ht="32.25" customHeight="1" thickBot="1" thickTop="1">
      <c r="A32" s="674" t="s">
        <v>539</v>
      </c>
      <c r="B32" s="675"/>
      <c r="C32" s="209">
        <f>SUM(C6:C31)</f>
        <v>283217</v>
      </c>
      <c r="D32" s="78">
        <f>SUM(D6:D31)</f>
        <v>2577351</v>
      </c>
      <c r="E32" s="78">
        <f>SUM(E6:E31)</f>
        <v>4691.3</v>
      </c>
      <c r="F32" s="81">
        <f>SUM(F6:F31)</f>
        <v>82750</v>
      </c>
      <c r="G32" s="81">
        <f>SUM(G6:G31)</f>
        <v>2055</v>
      </c>
      <c r="H32" s="76">
        <f t="shared" si="0"/>
        <v>2.483383685800604</v>
      </c>
      <c r="I32" s="76">
        <f t="shared" si="1"/>
        <v>9.10026940473206</v>
      </c>
      <c r="J32" s="77">
        <f t="shared" si="2"/>
        <v>0.6643738086120207</v>
      </c>
    </row>
    <row r="33" spans="1:10" s="6" customFormat="1" ht="12.75" customHeight="1">
      <c r="A33" s="671" t="s">
        <v>46</v>
      </c>
      <c r="B33" s="672"/>
      <c r="C33" s="672"/>
      <c r="D33" s="672"/>
      <c r="E33" s="672"/>
      <c r="F33" s="672"/>
      <c r="G33" s="672"/>
      <c r="H33" s="673"/>
      <c r="I33" s="673"/>
      <c r="J33" s="673"/>
    </row>
    <row r="34" s="6" customFormat="1" ht="12.75" customHeight="1">
      <c r="A34" s="13" t="s">
        <v>503</v>
      </c>
    </row>
    <row r="35" spans="1:10" ht="12.75">
      <c r="A35" s="650"/>
      <c r="B35" s="650"/>
      <c r="C35" s="650"/>
      <c r="D35" s="650"/>
      <c r="E35" s="650"/>
      <c r="F35" s="650"/>
      <c r="G35" s="650"/>
      <c r="H35" s="650"/>
      <c r="I35" s="650"/>
      <c r="J35" s="650"/>
    </row>
    <row r="36" spans="1:10" ht="12.75">
      <c r="A36" s="650" t="s">
        <v>328</v>
      </c>
      <c r="B36" s="650"/>
      <c r="C36" s="650"/>
      <c r="D36" s="650"/>
      <c r="E36" s="650"/>
      <c r="F36" s="650"/>
      <c r="G36" s="650"/>
      <c r="H36" s="650"/>
      <c r="I36" s="650"/>
      <c r="J36" s="650"/>
    </row>
  </sheetData>
  <sheetProtection/>
  <mergeCells count="15">
    <mergeCell ref="A36:J36"/>
    <mergeCell ref="A35:J35"/>
    <mergeCell ref="A1:J1"/>
    <mergeCell ref="A33:J33"/>
    <mergeCell ref="A32:B32"/>
    <mergeCell ref="H3:H4"/>
    <mergeCell ref="I3:I4"/>
    <mergeCell ref="J3:J4"/>
    <mergeCell ref="A3:A4"/>
    <mergeCell ref="B3:B4"/>
    <mergeCell ref="C3:C4"/>
    <mergeCell ref="D3:D4"/>
    <mergeCell ref="E3:E4"/>
    <mergeCell ref="F3:F4"/>
    <mergeCell ref="G3:G4"/>
  </mergeCells>
  <printOptions verticalCentered="1"/>
  <pageMargins left="0.49" right="0" top="0.1968503937007874" bottom="0" header="0.17" footer="0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K73"/>
  <sheetViews>
    <sheetView zoomScalePageLayoutView="0" workbookViewId="0" topLeftCell="A53">
      <selection activeCell="K14" sqref="K14"/>
    </sheetView>
  </sheetViews>
  <sheetFormatPr defaultColWidth="9.140625" defaultRowHeight="12.75"/>
  <cols>
    <col min="1" max="1" width="3.28125" style="23" customWidth="1"/>
    <col min="2" max="2" width="17.00390625" style="23" customWidth="1"/>
    <col min="3" max="3" width="8.8515625" style="23" customWidth="1"/>
    <col min="4" max="5" width="9.421875" style="23" customWidth="1"/>
    <col min="6" max="6" width="9.57421875" style="23" customWidth="1"/>
    <col min="7" max="7" width="9.421875" style="23" customWidth="1"/>
    <col min="8" max="8" width="9.7109375" style="23" customWidth="1"/>
    <col min="9" max="9" width="10.7109375" style="23" customWidth="1"/>
    <col min="10" max="10" width="8.8515625" style="23" customWidth="1"/>
    <col min="11" max="16384" width="9.140625" style="23" customWidth="1"/>
  </cols>
  <sheetData>
    <row r="1" spans="1:10" ht="33.75" customHeight="1">
      <c r="A1" s="925" t="s">
        <v>610</v>
      </c>
      <c r="B1" s="925"/>
      <c r="C1" s="925"/>
      <c r="D1" s="925"/>
      <c r="E1" s="925"/>
      <c r="F1" s="925"/>
      <c r="G1" s="925"/>
      <c r="H1" s="925"/>
      <c r="I1" s="925"/>
      <c r="J1" s="925"/>
    </row>
    <row r="2" spans="1:10" ht="13.5" hidden="1">
      <c r="A2" s="745"/>
      <c r="B2" s="745"/>
      <c r="C2" s="745"/>
      <c r="D2" s="745"/>
      <c r="E2" s="745"/>
      <c r="F2" s="745"/>
      <c r="G2" s="745"/>
      <c r="H2" s="745"/>
      <c r="I2" s="745"/>
      <c r="J2" s="745"/>
    </row>
    <row r="3" spans="1:10" ht="12.75" customHeight="1" thickBot="1">
      <c r="A3" s="186"/>
      <c r="B3" s="187"/>
      <c r="C3" s="187"/>
      <c r="D3" s="187"/>
      <c r="E3" s="188"/>
      <c r="F3" s="188"/>
      <c r="G3" s="188"/>
      <c r="H3" s="188"/>
      <c r="I3" s="188"/>
      <c r="J3" s="126" t="s">
        <v>307</v>
      </c>
    </row>
    <row r="4" spans="1:10" ht="39.75" customHeight="1">
      <c r="A4" s="905" t="s">
        <v>57</v>
      </c>
      <c r="B4" s="907" t="s">
        <v>51</v>
      </c>
      <c r="C4" s="909" t="s">
        <v>168</v>
      </c>
      <c r="D4" s="892" t="s">
        <v>473</v>
      </c>
      <c r="E4" s="892" t="s">
        <v>474</v>
      </c>
      <c r="F4" s="892" t="s">
        <v>169</v>
      </c>
      <c r="G4" s="892" t="s">
        <v>475</v>
      </c>
      <c r="H4" s="892" t="s">
        <v>170</v>
      </c>
      <c r="I4" s="892" t="s">
        <v>476</v>
      </c>
      <c r="J4" s="894" t="s">
        <v>171</v>
      </c>
    </row>
    <row r="5" spans="1:10" ht="85.5" customHeight="1" thickBot="1">
      <c r="A5" s="906"/>
      <c r="B5" s="908"/>
      <c r="C5" s="910"/>
      <c r="D5" s="893"/>
      <c r="E5" s="893"/>
      <c r="F5" s="896"/>
      <c r="G5" s="893"/>
      <c r="H5" s="893"/>
      <c r="I5" s="893"/>
      <c r="J5" s="895"/>
    </row>
    <row r="6" spans="1:10" ht="11.25" customHeight="1" thickBot="1" thickTop="1">
      <c r="A6" s="189">
        <v>0</v>
      </c>
      <c r="B6" s="190">
        <v>1</v>
      </c>
      <c r="C6" s="190">
        <v>2</v>
      </c>
      <c r="D6" s="191">
        <v>3</v>
      </c>
      <c r="E6" s="191">
        <v>4</v>
      </c>
      <c r="F6" s="191">
        <v>5</v>
      </c>
      <c r="G6" s="191">
        <v>6</v>
      </c>
      <c r="H6" s="191">
        <v>7</v>
      </c>
      <c r="I6" s="191">
        <v>8</v>
      </c>
      <c r="J6" s="192">
        <v>9</v>
      </c>
    </row>
    <row r="7" spans="1:10" ht="19.5" customHeight="1" thickTop="1">
      <c r="A7" s="900" t="s">
        <v>131</v>
      </c>
      <c r="B7" s="901"/>
      <c r="C7" s="901"/>
      <c r="D7" s="901"/>
      <c r="E7" s="901"/>
      <c r="F7" s="901"/>
      <c r="G7" s="901"/>
      <c r="H7" s="901"/>
      <c r="I7" s="901"/>
      <c r="J7" s="902"/>
    </row>
    <row r="8" spans="1:10" ht="38.25" customHeight="1">
      <c r="A8" s="872">
        <v>1</v>
      </c>
      <c r="B8" s="18" t="s">
        <v>132</v>
      </c>
      <c r="C8" s="521">
        <v>449</v>
      </c>
      <c r="D8" s="521">
        <v>3189</v>
      </c>
      <c r="E8" s="521">
        <v>7175</v>
      </c>
      <c r="F8" s="521">
        <v>334528</v>
      </c>
      <c r="G8" s="521">
        <v>0</v>
      </c>
      <c r="H8" s="521">
        <v>3537</v>
      </c>
      <c r="I8" s="522">
        <f>D8/E8*100</f>
        <v>44.44599303135888</v>
      </c>
      <c r="J8" s="523">
        <f>F8/D8</f>
        <v>104.90059579805582</v>
      </c>
    </row>
    <row r="9" spans="1:10" ht="13.5" customHeight="1">
      <c r="A9" s="878"/>
      <c r="B9" s="19" t="s">
        <v>133</v>
      </c>
      <c r="C9" s="521">
        <v>558</v>
      </c>
      <c r="D9" s="521">
        <v>7179</v>
      </c>
      <c r="E9" s="521">
        <v>7227</v>
      </c>
      <c r="F9" s="521">
        <v>328371</v>
      </c>
      <c r="G9" s="521">
        <v>0</v>
      </c>
      <c r="H9" s="521">
        <v>7515</v>
      </c>
      <c r="I9" s="524">
        <f>D9/E9*100</f>
        <v>99.33582399335825</v>
      </c>
      <c r="J9" s="525">
        <f>F9/D9</f>
        <v>45.74049310488926</v>
      </c>
    </row>
    <row r="10" spans="1:10" ht="13.5" customHeight="1" thickBot="1">
      <c r="A10" s="879"/>
      <c r="B10" s="19" t="s">
        <v>134</v>
      </c>
      <c r="C10" s="521">
        <v>1910</v>
      </c>
      <c r="D10" s="521">
        <v>9722</v>
      </c>
      <c r="E10" s="521">
        <v>19498</v>
      </c>
      <c r="F10" s="521">
        <v>605279</v>
      </c>
      <c r="G10" s="521">
        <v>0</v>
      </c>
      <c r="H10" s="521">
        <v>10991</v>
      </c>
      <c r="I10" s="526">
        <f>D10/E10*100</f>
        <v>49.86152425889835</v>
      </c>
      <c r="J10" s="527">
        <f>F10/D10</f>
        <v>62.25869162723719</v>
      </c>
    </row>
    <row r="11" spans="1:10" ht="14.25" customHeight="1" thickTop="1">
      <c r="A11" s="903" t="s">
        <v>135</v>
      </c>
      <c r="B11" s="904"/>
      <c r="C11" s="338">
        <f aca="true" t="shared" si="0" ref="C11:H11">SUM(C8:C10)</f>
        <v>2917</v>
      </c>
      <c r="D11" s="338">
        <f t="shared" si="0"/>
        <v>20090</v>
      </c>
      <c r="E11" s="338">
        <f t="shared" si="0"/>
        <v>33900</v>
      </c>
      <c r="F11" s="338">
        <f t="shared" si="0"/>
        <v>1268178</v>
      </c>
      <c r="G11" s="338">
        <f t="shared" si="0"/>
        <v>0</v>
      </c>
      <c r="H11" s="338">
        <f t="shared" si="0"/>
        <v>22043</v>
      </c>
      <c r="I11" s="339">
        <f>D11/E11*100</f>
        <v>59.26253687315635</v>
      </c>
      <c r="J11" s="340">
        <f>F11/D11</f>
        <v>63.12483822797412</v>
      </c>
    </row>
    <row r="12" spans="1:10" ht="19.5" customHeight="1">
      <c r="A12" s="897" t="s">
        <v>136</v>
      </c>
      <c r="B12" s="898"/>
      <c r="C12" s="898"/>
      <c r="D12" s="898"/>
      <c r="E12" s="898"/>
      <c r="F12" s="898"/>
      <c r="G12" s="898"/>
      <c r="H12" s="898"/>
      <c r="I12" s="898"/>
      <c r="J12" s="899"/>
    </row>
    <row r="13" spans="1:10" ht="13.5" customHeight="1">
      <c r="A13" s="872">
        <v>2</v>
      </c>
      <c r="B13" s="21" t="s">
        <v>133</v>
      </c>
      <c r="C13" s="541">
        <v>6</v>
      </c>
      <c r="D13" s="541">
        <v>132</v>
      </c>
      <c r="E13" s="541">
        <v>668</v>
      </c>
      <c r="F13" s="541">
        <v>3365</v>
      </c>
      <c r="G13" s="541">
        <v>0</v>
      </c>
      <c r="H13" s="541">
        <v>152</v>
      </c>
      <c r="I13" s="522">
        <f aca="true" t="shared" si="1" ref="I13:I18">D13/E13*100</f>
        <v>19.760479041916167</v>
      </c>
      <c r="J13" s="525">
        <f aca="true" t="shared" si="2" ref="J13:J18">F13/D13</f>
        <v>25.492424242424242</v>
      </c>
    </row>
    <row r="14" spans="1:10" ht="13.5" customHeight="1">
      <c r="A14" s="878"/>
      <c r="B14" s="19" t="s">
        <v>137</v>
      </c>
      <c r="C14" s="521">
        <v>159</v>
      </c>
      <c r="D14" s="521">
        <v>1539</v>
      </c>
      <c r="E14" s="521">
        <v>2193</v>
      </c>
      <c r="F14" s="521">
        <v>29605</v>
      </c>
      <c r="G14" s="521">
        <v>0</v>
      </c>
      <c r="H14" s="521">
        <v>1460</v>
      </c>
      <c r="I14" s="524">
        <f t="shared" si="1"/>
        <v>70.17783857729138</v>
      </c>
      <c r="J14" s="542">
        <f t="shared" si="2"/>
        <v>19.236517218973358</v>
      </c>
    </row>
    <row r="15" spans="1:10" ht="13.5" customHeight="1">
      <c r="A15" s="878"/>
      <c r="B15" s="19" t="s">
        <v>138</v>
      </c>
      <c r="C15" s="521">
        <v>45</v>
      </c>
      <c r="D15" s="521">
        <v>91</v>
      </c>
      <c r="E15" s="521">
        <v>765</v>
      </c>
      <c r="F15" s="521">
        <v>11226</v>
      </c>
      <c r="G15" s="521">
        <v>17</v>
      </c>
      <c r="H15" s="521">
        <v>153</v>
      </c>
      <c r="I15" s="524">
        <f t="shared" si="1"/>
        <v>11.895424836601306</v>
      </c>
      <c r="J15" s="542">
        <f t="shared" si="2"/>
        <v>123.36263736263736</v>
      </c>
    </row>
    <row r="16" spans="1:10" ht="13.5" customHeight="1">
      <c r="A16" s="878"/>
      <c r="B16" s="19" t="s">
        <v>134</v>
      </c>
      <c r="C16" s="521">
        <v>80</v>
      </c>
      <c r="D16" s="521">
        <v>188</v>
      </c>
      <c r="E16" s="521">
        <v>2154</v>
      </c>
      <c r="F16" s="521">
        <v>20653</v>
      </c>
      <c r="G16" s="521">
        <v>0</v>
      </c>
      <c r="H16" s="521">
        <v>251</v>
      </c>
      <c r="I16" s="524">
        <f t="shared" si="1"/>
        <v>8.72794800371402</v>
      </c>
      <c r="J16" s="542">
        <f t="shared" si="2"/>
        <v>109.8563829787234</v>
      </c>
    </row>
    <row r="17" spans="1:10" ht="13.5" customHeight="1" thickBot="1">
      <c r="A17" s="879"/>
      <c r="B17" s="20" t="s">
        <v>139</v>
      </c>
      <c r="C17" s="532">
        <v>278</v>
      </c>
      <c r="D17" s="543">
        <v>958</v>
      </c>
      <c r="E17" s="532">
        <v>958</v>
      </c>
      <c r="F17" s="532">
        <v>97706</v>
      </c>
      <c r="G17" s="532">
        <v>0</v>
      </c>
      <c r="H17" s="532">
        <v>1065</v>
      </c>
      <c r="I17" s="526">
        <f t="shared" si="1"/>
        <v>100</v>
      </c>
      <c r="J17" s="537">
        <f t="shared" si="2"/>
        <v>101.98956158663883</v>
      </c>
    </row>
    <row r="18" spans="1:10" ht="14.25" customHeight="1" thickTop="1">
      <c r="A18" s="903" t="s">
        <v>135</v>
      </c>
      <c r="B18" s="904"/>
      <c r="C18" s="338">
        <f aca="true" t="shared" si="3" ref="C18:H18">SUM(C13:C17)</f>
        <v>568</v>
      </c>
      <c r="D18" s="338">
        <f t="shared" si="3"/>
        <v>2908</v>
      </c>
      <c r="E18" s="338">
        <f t="shared" si="3"/>
        <v>6738</v>
      </c>
      <c r="F18" s="338">
        <f t="shared" si="3"/>
        <v>162555</v>
      </c>
      <c r="G18" s="338">
        <f t="shared" si="3"/>
        <v>17</v>
      </c>
      <c r="H18" s="338">
        <f t="shared" si="3"/>
        <v>3081</v>
      </c>
      <c r="I18" s="339">
        <f t="shared" si="1"/>
        <v>43.1582071831404</v>
      </c>
      <c r="J18" s="340">
        <f t="shared" si="2"/>
        <v>55.899243466299865</v>
      </c>
    </row>
    <row r="19" spans="1:10" ht="19.5" customHeight="1">
      <c r="A19" s="884" t="s">
        <v>140</v>
      </c>
      <c r="B19" s="885"/>
      <c r="C19" s="885"/>
      <c r="D19" s="885"/>
      <c r="E19" s="885"/>
      <c r="F19" s="885"/>
      <c r="G19" s="885"/>
      <c r="H19" s="885"/>
      <c r="I19" s="885"/>
      <c r="J19" s="886"/>
    </row>
    <row r="20" spans="1:10" ht="13.5" customHeight="1">
      <c r="A20" s="911">
        <v>3</v>
      </c>
      <c r="B20" s="21" t="s">
        <v>133</v>
      </c>
      <c r="C20" s="528">
        <v>48</v>
      </c>
      <c r="D20" s="528">
        <v>524</v>
      </c>
      <c r="E20" s="528">
        <v>1336</v>
      </c>
      <c r="F20" s="528">
        <v>11710</v>
      </c>
      <c r="G20" s="528">
        <v>0</v>
      </c>
      <c r="H20" s="528">
        <v>636</v>
      </c>
      <c r="I20" s="529">
        <f aca="true" t="shared" si="4" ref="I20:I27">D20/E20*100</f>
        <v>39.221556886227546</v>
      </c>
      <c r="J20" s="525">
        <f aca="true" t="shared" si="5" ref="J20:J25">F20/D20</f>
        <v>22.34732824427481</v>
      </c>
    </row>
    <row r="21" spans="1:10" ht="13.5" customHeight="1">
      <c r="A21" s="912"/>
      <c r="B21" s="19" t="s">
        <v>137</v>
      </c>
      <c r="C21" s="530">
        <v>194</v>
      </c>
      <c r="D21" s="530">
        <v>2580</v>
      </c>
      <c r="E21" s="530">
        <v>3105</v>
      </c>
      <c r="F21" s="530">
        <v>24032</v>
      </c>
      <c r="G21" s="530">
        <v>0</v>
      </c>
      <c r="H21" s="530">
        <v>2844</v>
      </c>
      <c r="I21" s="529">
        <f t="shared" si="4"/>
        <v>83.09178743961353</v>
      </c>
      <c r="J21" s="531">
        <f t="shared" si="5"/>
        <v>9.314728682170543</v>
      </c>
    </row>
    <row r="22" spans="1:10" ht="13.5" customHeight="1">
      <c r="A22" s="912"/>
      <c r="B22" s="19" t="s">
        <v>138</v>
      </c>
      <c r="C22" s="530">
        <v>71</v>
      </c>
      <c r="D22" s="530">
        <v>437</v>
      </c>
      <c r="E22" s="530">
        <v>1402</v>
      </c>
      <c r="F22" s="530">
        <v>22558</v>
      </c>
      <c r="G22" s="530">
        <v>49</v>
      </c>
      <c r="H22" s="530">
        <v>557</v>
      </c>
      <c r="I22" s="529">
        <f t="shared" si="4"/>
        <v>31.169757489301</v>
      </c>
      <c r="J22" s="531">
        <f t="shared" si="5"/>
        <v>51.620137299771166</v>
      </c>
    </row>
    <row r="23" spans="1:10" ht="13.5" customHeight="1">
      <c r="A23" s="912"/>
      <c r="B23" s="20" t="s">
        <v>134</v>
      </c>
      <c r="C23" s="532">
        <v>638</v>
      </c>
      <c r="D23" s="532">
        <v>1528</v>
      </c>
      <c r="E23" s="532">
        <v>4160</v>
      </c>
      <c r="F23" s="532">
        <v>177398</v>
      </c>
      <c r="G23" s="532">
        <v>0</v>
      </c>
      <c r="H23" s="532">
        <v>2118</v>
      </c>
      <c r="I23" s="529">
        <f t="shared" si="4"/>
        <v>36.73076923076923</v>
      </c>
      <c r="J23" s="531">
        <f t="shared" si="5"/>
        <v>116.09816753926701</v>
      </c>
    </row>
    <row r="24" spans="1:10" ht="13.5" customHeight="1" thickBot="1">
      <c r="A24" s="913"/>
      <c r="B24" s="60" t="s">
        <v>139</v>
      </c>
      <c r="C24" s="533">
        <v>254</v>
      </c>
      <c r="D24" s="533">
        <v>2462</v>
      </c>
      <c r="E24" s="533">
        <v>2462</v>
      </c>
      <c r="F24" s="533">
        <v>95601</v>
      </c>
      <c r="G24" s="533">
        <v>0</v>
      </c>
      <c r="H24" s="533">
        <v>2829</v>
      </c>
      <c r="I24" s="534">
        <f t="shared" si="4"/>
        <v>100</v>
      </c>
      <c r="J24" s="535">
        <f t="shared" si="5"/>
        <v>38.8306255077173</v>
      </c>
    </row>
    <row r="25" spans="1:10" ht="14.25" customHeight="1" thickTop="1">
      <c r="A25" s="914" t="s">
        <v>135</v>
      </c>
      <c r="B25" s="915"/>
      <c r="C25" s="341">
        <f aca="true" t="shared" si="6" ref="C25:H25">SUM(C20:C24)</f>
        <v>1205</v>
      </c>
      <c r="D25" s="341">
        <f t="shared" si="6"/>
        <v>7531</v>
      </c>
      <c r="E25" s="341">
        <f t="shared" si="6"/>
        <v>12465</v>
      </c>
      <c r="F25" s="341">
        <f t="shared" si="6"/>
        <v>331299</v>
      </c>
      <c r="G25" s="341">
        <f t="shared" si="6"/>
        <v>49</v>
      </c>
      <c r="H25" s="341">
        <f t="shared" si="6"/>
        <v>8984</v>
      </c>
      <c r="I25" s="339">
        <f t="shared" si="4"/>
        <v>60.41716807059767</v>
      </c>
      <c r="J25" s="342">
        <f t="shared" si="5"/>
        <v>43.99136900809985</v>
      </c>
    </row>
    <row r="26" spans="1:10" ht="19.5" customHeight="1">
      <c r="A26" s="897" t="s">
        <v>183</v>
      </c>
      <c r="B26" s="898"/>
      <c r="C26" s="898"/>
      <c r="D26" s="898"/>
      <c r="E26" s="898"/>
      <c r="F26" s="898"/>
      <c r="G26" s="898"/>
      <c r="H26" s="898"/>
      <c r="I26" s="898"/>
      <c r="J26" s="899"/>
    </row>
    <row r="27" spans="1:10" ht="14.25" customHeight="1">
      <c r="A27" s="872">
        <v>4</v>
      </c>
      <c r="B27" s="59" t="s">
        <v>141</v>
      </c>
      <c r="C27" s="536">
        <v>1148</v>
      </c>
      <c r="D27" s="536">
        <v>500</v>
      </c>
      <c r="E27" s="536">
        <v>500</v>
      </c>
      <c r="F27" s="536">
        <v>136652</v>
      </c>
      <c r="G27" s="536">
        <v>0</v>
      </c>
      <c r="H27" s="536">
        <v>766</v>
      </c>
      <c r="I27" s="529">
        <f t="shared" si="4"/>
        <v>100</v>
      </c>
      <c r="J27" s="523">
        <f>F27/D27</f>
        <v>273.304</v>
      </c>
    </row>
    <row r="28" spans="1:10" ht="15" customHeight="1" thickBot="1">
      <c r="A28" s="879"/>
      <c r="B28" s="60" t="s">
        <v>142</v>
      </c>
      <c r="C28" s="533">
        <v>40</v>
      </c>
      <c r="D28" s="533">
        <v>233</v>
      </c>
      <c r="E28" s="533">
        <v>355</v>
      </c>
      <c r="F28" s="533">
        <v>13272</v>
      </c>
      <c r="G28" s="533">
        <v>0</v>
      </c>
      <c r="H28" s="533">
        <v>278</v>
      </c>
      <c r="I28" s="526">
        <f>D28/E28*100</f>
        <v>65.63380281690141</v>
      </c>
      <c r="J28" s="537">
        <f>F28/D28</f>
        <v>56.96137339055794</v>
      </c>
    </row>
    <row r="29" spans="1:10" ht="14.25" customHeight="1" thickTop="1">
      <c r="A29" s="903" t="s">
        <v>135</v>
      </c>
      <c r="B29" s="904"/>
      <c r="C29" s="338">
        <f aca="true" t="shared" si="7" ref="C29:H29">SUM(C27:C28)</f>
        <v>1188</v>
      </c>
      <c r="D29" s="338">
        <f t="shared" si="7"/>
        <v>733</v>
      </c>
      <c r="E29" s="338">
        <f t="shared" si="7"/>
        <v>855</v>
      </c>
      <c r="F29" s="338">
        <f t="shared" si="7"/>
        <v>149924</v>
      </c>
      <c r="G29" s="338">
        <f t="shared" si="7"/>
        <v>0</v>
      </c>
      <c r="H29" s="338">
        <f t="shared" si="7"/>
        <v>1044</v>
      </c>
      <c r="I29" s="339">
        <f>D29/E29*100</f>
        <v>85.73099415204678</v>
      </c>
      <c r="J29" s="340">
        <f>F29/D29</f>
        <v>204.53478854024556</v>
      </c>
    </row>
    <row r="30" spans="1:10" ht="19.5" customHeight="1">
      <c r="A30" s="884" t="s">
        <v>143</v>
      </c>
      <c r="B30" s="885"/>
      <c r="C30" s="885"/>
      <c r="D30" s="885"/>
      <c r="E30" s="885"/>
      <c r="F30" s="885"/>
      <c r="G30" s="885"/>
      <c r="H30" s="885"/>
      <c r="I30" s="885"/>
      <c r="J30" s="886"/>
    </row>
    <row r="31" spans="1:10" ht="13.5" customHeight="1">
      <c r="A31" s="872">
        <v>5</v>
      </c>
      <c r="B31" s="18" t="s">
        <v>133</v>
      </c>
      <c r="C31" s="538">
        <v>455</v>
      </c>
      <c r="D31" s="538">
        <v>154</v>
      </c>
      <c r="E31" s="538">
        <v>210</v>
      </c>
      <c r="F31" s="538">
        <v>24594</v>
      </c>
      <c r="G31" s="538">
        <v>0</v>
      </c>
      <c r="H31" s="538">
        <v>391</v>
      </c>
      <c r="I31" s="522">
        <f aca="true" t="shared" si="8" ref="I31:I36">D31/E31*100</f>
        <v>73.33333333333333</v>
      </c>
      <c r="J31" s="539">
        <f aca="true" t="shared" si="9" ref="J31:J36">F31/D31</f>
        <v>159.7012987012987</v>
      </c>
    </row>
    <row r="32" spans="1:10" ht="13.5" customHeight="1">
      <c r="A32" s="878"/>
      <c r="B32" s="19" t="s">
        <v>137</v>
      </c>
      <c r="C32" s="530">
        <v>342</v>
      </c>
      <c r="D32" s="530">
        <v>141</v>
      </c>
      <c r="E32" s="530">
        <v>154</v>
      </c>
      <c r="F32" s="530">
        <v>54504</v>
      </c>
      <c r="G32" s="530">
        <v>0</v>
      </c>
      <c r="H32" s="530">
        <v>220</v>
      </c>
      <c r="I32" s="524">
        <f t="shared" si="8"/>
        <v>91.55844155844156</v>
      </c>
      <c r="J32" s="531">
        <f t="shared" si="9"/>
        <v>386.5531914893617</v>
      </c>
    </row>
    <row r="33" spans="1:10" ht="13.5" customHeight="1">
      <c r="A33" s="878"/>
      <c r="B33" s="19" t="s">
        <v>138</v>
      </c>
      <c r="C33" s="530">
        <v>65</v>
      </c>
      <c r="D33" s="530">
        <v>50</v>
      </c>
      <c r="E33" s="530">
        <v>56</v>
      </c>
      <c r="F33" s="530">
        <v>39661</v>
      </c>
      <c r="G33" s="530">
        <v>73</v>
      </c>
      <c r="H33" s="530">
        <v>86</v>
      </c>
      <c r="I33" s="524">
        <f>D33/E33*100</f>
        <v>89.28571428571429</v>
      </c>
      <c r="J33" s="531">
        <f t="shared" si="9"/>
        <v>793.22</v>
      </c>
    </row>
    <row r="34" spans="1:10" ht="13.5" customHeight="1">
      <c r="A34" s="878"/>
      <c r="B34" s="20" t="s">
        <v>134</v>
      </c>
      <c r="C34" s="532">
        <v>1175</v>
      </c>
      <c r="D34" s="532">
        <v>280</v>
      </c>
      <c r="E34" s="532">
        <v>348</v>
      </c>
      <c r="F34" s="532">
        <v>107144</v>
      </c>
      <c r="G34" s="532">
        <v>0</v>
      </c>
      <c r="H34" s="532">
        <v>753</v>
      </c>
      <c r="I34" s="540">
        <f t="shared" si="8"/>
        <v>80.45977011494253</v>
      </c>
      <c r="J34" s="531">
        <f t="shared" si="9"/>
        <v>382.65714285714284</v>
      </c>
    </row>
    <row r="35" spans="1:10" ht="13.5" customHeight="1" thickBot="1">
      <c r="A35" s="879"/>
      <c r="B35" s="60" t="s">
        <v>144</v>
      </c>
      <c r="C35" s="533">
        <v>6348</v>
      </c>
      <c r="D35" s="533">
        <v>1476</v>
      </c>
      <c r="E35" s="533">
        <v>1842</v>
      </c>
      <c r="F35" s="533">
        <v>746937</v>
      </c>
      <c r="G35" s="533">
        <v>2625</v>
      </c>
      <c r="H35" s="533">
        <v>3524</v>
      </c>
      <c r="I35" s="526">
        <f t="shared" si="8"/>
        <v>80.13029315960912</v>
      </c>
      <c r="J35" s="527">
        <f t="shared" si="9"/>
        <v>506.0548780487805</v>
      </c>
    </row>
    <row r="36" spans="1:10" ht="19.5" customHeight="1" thickBot="1" thickTop="1">
      <c r="A36" s="926" t="s">
        <v>135</v>
      </c>
      <c r="B36" s="927"/>
      <c r="C36" s="343">
        <f aca="true" t="shared" si="10" ref="C36:H36">SUM(C31:C35)</f>
        <v>8385</v>
      </c>
      <c r="D36" s="343">
        <f t="shared" si="10"/>
        <v>2101</v>
      </c>
      <c r="E36" s="343">
        <f t="shared" si="10"/>
        <v>2610</v>
      </c>
      <c r="F36" s="343">
        <f t="shared" si="10"/>
        <v>972840</v>
      </c>
      <c r="G36" s="343">
        <f t="shared" si="10"/>
        <v>2698</v>
      </c>
      <c r="H36" s="343">
        <f t="shared" si="10"/>
        <v>4974</v>
      </c>
      <c r="I36" s="344">
        <f t="shared" si="8"/>
        <v>80.49808429118774</v>
      </c>
      <c r="J36" s="345">
        <f t="shared" si="9"/>
        <v>463.0366492146597</v>
      </c>
    </row>
    <row r="37" spans="1:10" ht="19.5" customHeight="1">
      <c r="A37" s="785"/>
      <c r="B37" s="785"/>
      <c r="C37" s="785"/>
      <c r="D37" s="785"/>
      <c r="E37" s="785"/>
      <c r="F37" s="785"/>
      <c r="G37" s="785"/>
      <c r="H37" s="785"/>
      <c r="I37" s="785"/>
      <c r="J37" s="785"/>
    </row>
    <row r="38" spans="1:10" ht="18" customHeight="1">
      <c r="A38" s="921" t="s">
        <v>610</v>
      </c>
      <c r="B38" s="921"/>
      <c r="C38" s="921"/>
      <c r="D38" s="921"/>
      <c r="E38" s="921"/>
      <c r="F38" s="921"/>
      <c r="G38" s="921"/>
      <c r="H38" s="921"/>
      <c r="I38" s="921"/>
      <c r="J38" s="921"/>
    </row>
    <row r="39" spans="1:10" ht="18.75" customHeight="1">
      <c r="A39" s="922"/>
      <c r="B39" s="922"/>
      <c r="C39" s="922"/>
      <c r="D39" s="922"/>
      <c r="E39" s="922"/>
      <c r="F39" s="922"/>
      <c r="G39" s="922"/>
      <c r="H39" s="922"/>
      <c r="I39" s="922"/>
      <c r="J39" s="922"/>
    </row>
    <row r="40" spans="1:10" ht="12.75" customHeight="1">
      <c r="A40" s="186"/>
      <c r="B40" s="187"/>
      <c r="C40" s="187"/>
      <c r="D40" s="187"/>
      <c r="E40" s="188"/>
      <c r="F40" s="188"/>
      <c r="G40" s="188"/>
      <c r="H40" s="188"/>
      <c r="I40" s="193"/>
      <c r="J40" s="193"/>
    </row>
    <row r="41" spans="1:10" ht="12.75" customHeight="1">
      <c r="A41" s="186"/>
      <c r="B41" s="187"/>
      <c r="C41" s="187"/>
      <c r="D41" s="187"/>
      <c r="E41" s="188"/>
      <c r="F41" s="188"/>
      <c r="G41" s="188"/>
      <c r="H41" s="188"/>
      <c r="I41" s="193"/>
      <c r="J41" s="193"/>
    </row>
    <row r="42" spans="1:10" ht="12.75" customHeight="1" thickBot="1">
      <c r="A42" s="186"/>
      <c r="B42" s="187"/>
      <c r="C42" s="187"/>
      <c r="D42" s="187"/>
      <c r="E42" s="188"/>
      <c r="F42" s="188"/>
      <c r="G42" s="188"/>
      <c r="H42" s="188"/>
      <c r="I42" s="920" t="s">
        <v>317</v>
      </c>
      <c r="J42" s="920"/>
    </row>
    <row r="43" spans="1:10" ht="39.75" customHeight="1">
      <c r="A43" s="916" t="s">
        <v>130</v>
      </c>
      <c r="B43" s="918" t="s">
        <v>51</v>
      </c>
      <c r="C43" s="909" t="s">
        <v>168</v>
      </c>
      <c r="D43" s="892" t="s">
        <v>473</v>
      </c>
      <c r="E43" s="892" t="s">
        <v>474</v>
      </c>
      <c r="F43" s="892" t="s">
        <v>169</v>
      </c>
      <c r="G43" s="892" t="s">
        <v>475</v>
      </c>
      <c r="H43" s="892" t="s">
        <v>170</v>
      </c>
      <c r="I43" s="892" t="s">
        <v>476</v>
      </c>
      <c r="J43" s="894" t="s">
        <v>171</v>
      </c>
    </row>
    <row r="44" spans="1:10" ht="79.5" customHeight="1" thickBot="1">
      <c r="A44" s="917"/>
      <c r="B44" s="919"/>
      <c r="C44" s="910"/>
      <c r="D44" s="893"/>
      <c r="E44" s="893"/>
      <c r="F44" s="896"/>
      <c r="G44" s="893"/>
      <c r="H44" s="893"/>
      <c r="I44" s="893"/>
      <c r="J44" s="895"/>
    </row>
    <row r="45" spans="1:10" ht="11.25" customHeight="1" thickBot="1" thickTop="1">
      <c r="A45" s="189">
        <v>0</v>
      </c>
      <c r="B45" s="190">
        <v>1</v>
      </c>
      <c r="C45" s="190">
        <v>2</v>
      </c>
      <c r="D45" s="191">
        <v>3</v>
      </c>
      <c r="E45" s="191">
        <v>4</v>
      </c>
      <c r="F45" s="191">
        <v>5</v>
      </c>
      <c r="G45" s="191">
        <v>6</v>
      </c>
      <c r="H45" s="191">
        <v>7</v>
      </c>
      <c r="I45" s="191">
        <v>8</v>
      </c>
      <c r="J45" s="192">
        <v>9</v>
      </c>
    </row>
    <row r="46" spans="1:10" ht="38.25" customHeight="1" thickTop="1">
      <c r="A46" s="884" t="s">
        <v>505</v>
      </c>
      <c r="B46" s="885"/>
      <c r="C46" s="885"/>
      <c r="D46" s="885"/>
      <c r="E46" s="885"/>
      <c r="F46" s="885"/>
      <c r="G46" s="885"/>
      <c r="H46" s="885"/>
      <c r="I46" s="885"/>
      <c r="J46" s="886"/>
    </row>
    <row r="47" spans="1:10" ht="15.75" customHeight="1">
      <c r="A47" s="872">
        <v>6</v>
      </c>
      <c r="B47" s="549" t="s">
        <v>134</v>
      </c>
      <c r="C47" s="550">
        <v>6064</v>
      </c>
      <c r="D47" s="550">
        <v>3636</v>
      </c>
      <c r="E47" s="550">
        <v>5160</v>
      </c>
      <c r="F47" s="550">
        <v>1236277</v>
      </c>
      <c r="G47" s="550">
        <v>0</v>
      </c>
      <c r="H47" s="550">
        <v>5312</v>
      </c>
      <c r="I47" s="551">
        <f>D47/E47*100</f>
        <v>70.46511627906978</v>
      </c>
      <c r="J47" s="552">
        <f>F47/D47</f>
        <v>340.01017601760174</v>
      </c>
    </row>
    <row r="48" spans="1:10" ht="14.25" customHeight="1" thickBot="1">
      <c r="A48" s="873"/>
      <c r="B48" s="22" t="s">
        <v>137</v>
      </c>
      <c r="C48" s="528">
        <v>85</v>
      </c>
      <c r="D48" s="528">
        <v>18</v>
      </c>
      <c r="E48" s="528">
        <v>19</v>
      </c>
      <c r="F48" s="528">
        <v>21945</v>
      </c>
      <c r="G48" s="528">
        <v>0</v>
      </c>
      <c r="H48" s="528">
        <v>3</v>
      </c>
      <c r="I48" s="529">
        <f>D48/E48*100</f>
        <v>94.73684210526315</v>
      </c>
      <c r="J48" s="548">
        <f>F48/D48</f>
        <v>1219.1666666666667</v>
      </c>
    </row>
    <row r="49" spans="1:10" ht="14.25" customHeight="1" thickTop="1">
      <c r="A49" s="882" t="s">
        <v>135</v>
      </c>
      <c r="B49" s="883"/>
      <c r="C49" s="338">
        <f aca="true" t="shared" si="11" ref="C49:H49">SUM(C48+C47)</f>
        <v>6149</v>
      </c>
      <c r="D49" s="338">
        <f t="shared" si="11"/>
        <v>3654</v>
      </c>
      <c r="E49" s="338">
        <f t="shared" si="11"/>
        <v>5179</v>
      </c>
      <c r="F49" s="338">
        <f t="shared" si="11"/>
        <v>1258222</v>
      </c>
      <c r="G49" s="338">
        <f t="shared" si="11"/>
        <v>0</v>
      </c>
      <c r="H49" s="338">
        <f t="shared" si="11"/>
        <v>5315</v>
      </c>
      <c r="I49" s="339">
        <f>D49/E49*100</f>
        <v>70.55416103494883</v>
      </c>
      <c r="J49" s="346">
        <f>F49/D49</f>
        <v>344.34099616858236</v>
      </c>
    </row>
    <row r="50" spans="1:10" ht="19.5" customHeight="1">
      <c r="A50" s="889" t="s">
        <v>145</v>
      </c>
      <c r="B50" s="890"/>
      <c r="C50" s="890"/>
      <c r="D50" s="890"/>
      <c r="E50" s="890"/>
      <c r="F50" s="890"/>
      <c r="G50" s="890"/>
      <c r="H50" s="890"/>
      <c r="I50" s="890"/>
      <c r="J50" s="891"/>
    </row>
    <row r="51" spans="1:10" ht="13.5" customHeight="1">
      <c r="A51" s="872">
        <v>8</v>
      </c>
      <c r="B51" s="21" t="s">
        <v>133</v>
      </c>
      <c r="C51" s="528">
        <f>558+1+1+1</f>
        <v>561</v>
      </c>
      <c r="D51" s="528">
        <f>7179+37</f>
        <v>7216</v>
      </c>
      <c r="E51" s="528">
        <f>7227+37</f>
        <v>7264</v>
      </c>
      <c r="F51" s="528">
        <f>328371+291+9</f>
        <v>328671</v>
      </c>
      <c r="G51" s="528">
        <v>0</v>
      </c>
      <c r="H51" s="528">
        <f>7515+35</f>
        <v>7550</v>
      </c>
      <c r="I51" s="524">
        <f>D51/E51*100</f>
        <v>99.33920704845815</v>
      </c>
      <c r="J51" s="531">
        <f>F51/D51</f>
        <v>45.5475332594235</v>
      </c>
    </row>
    <row r="52" spans="1:10" ht="13.5" customHeight="1">
      <c r="A52" s="878"/>
      <c r="B52" s="21" t="s">
        <v>137</v>
      </c>
      <c r="C52" s="528">
        <v>0</v>
      </c>
      <c r="D52" s="528">
        <f>9+17+21+85+293+7+14+3+12</f>
        <v>461</v>
      </c>
      <c r="E52" s="528">
        <f>19+198+39+762+839+5+17+56+204+31</f>
        <v>2170</v>
      </c>
      <c r="F52" s="528">
        <f>50+114+369+149+2028+6956+35+72+197+21+104</f>
        <v>10095</v>
      </c>
      <c r="G52" s="528">
        <v>0</v>
      </c>
      <c r="H52" s="528">
        <f>2+73+19+23+88+361+1+0+9+16+4+14</f>
        <v>610</v>
      </c>
      <c r="I52" s="524">
        <f>D52/E52*100</f>
        <v>21.244239631336406</v>
      </c>
      <c r="J52" s="531">
        <f>F52/D52</f>
        <v>21.89804772234273</v>
      </c>
    </row>
    <row r="53" spans="1:10" ht="13.5" customHeight="1">
      <c r="A53" s="878"/>
      <c r="B53" s="19" t="s">
        <v>138</v>
      </c>
      <c r="C53" s="530">
        <f>1+26+26+1+14+1+0+1+1+14</f>
        <v>85</v>
      </c>
      <c r="D53" s="530">
        <f>28+145+170+19+539+8+1+41+98+593</f>
        <v>1642</v>
      </c>
      <c r="E53" s="530">
        <f>67+1249+1568+310+2668+42+3+727+162+2268</f>
        <v>9064</v>
      </c>
      <c r="F53" s="530">
        <f>3108+10266+10562+717+43475+226+76+1660+5595+43475</f>
        <v>119160</v>
      </c>
      <c r="G53" s="530">
        <f>156+113+123+0+495+2+0+8+39+495</f>
        <v>1431</v>
      </c>
      <c r="H53" s="530">
        <f>185+284+319+20+1102+11+1+50+138+1102</f>
        <v>3212</v>
      </c>
      <c r="I53" s="524">
        <f>D53/E53*100</f>
        <v>18.115622241835837</v>
      </c>
      <c r="J53" s="531">
        <f>F53/D53</f>
        <v>72.5700365408039</v>
      </c>
    </row>
    <row r="54" spans="1:10" ht="10.5" customHeight="1">
      <c r="A54" s="878"/>
      <c r="B54" s="876" t="s">
        <v>132</v>
      </c>
      <c r="C54" s="880">
        <v>0</v>
      </c>
      <c r="D54" s="880">
        <f>1+1+221+195+11</f>
        <v>429</v>
      </c>
      <c r="E54" s="880">
        <f>5+266+285+6+623+13078+14+3+11+4+891+35</f>
        <v>15221</v>
      </c>
      <c r="F54" s="880">
        <f>56+67+12617+11578+1387</f>
        <v>25705</v>
      </c>
      <c r="G54" s="880">
        <v>0</v>
      </c>
      <c r="H54" s="880">
        <f>1+2+214+1+217+11</f>
        <v>446</v>
      </c>
      <c r="I54" s="923">
        <f>D54/E54*100</f>
        <v>2.8184744760528218</v>
      </c>
      <c r="J54" s="928">
        <f>F54/D54</f>
        <v>59.91841491841492</v>
      </c>
    </row>
    <row r="55" spans="1:10" ht="28.5" customHeight="1" thickBot="1">
      <c r="A55" s="879"/>
      <c r="B55" s="877"/>
      <c r="C55" s="881"/>
      <c r="D55" s="881"/>
      <c r="E55" s="881"/>
      <c r="F55" s="881"/>
      <c r="G55" s="881"/>
      <c r="H55" s="881"/>
      <c r="I55" s="924"/>
      <c r="J55" s="929"/>
    </row>
    <row r="56" spans="1:10" ht="14.25" customHeight="1" thickTop="1">
      <c r="A56" s="874" t="s">
        <v>135</v>
      </c>
      <c r="B56" s="875"/>
      <c r="C56" s="347">
        <f>SUM(C51:C54)</f>
        <v>646</v>
      </c>
      <c r="D56" s="347">
        <f>SUM(D51:D54)</f>
        <v>9748</v>
      </c>
      <c r="E56" s="347">
        <f>SUM(E51:E54)</f>
        <v>33719</v>
      </c>
      <c r="F56" s="347">
        <f>SUM(F51:F54)</f>
        <v>483631</v>
      </c>
      <c r="G56" s="347">
        <f>SUM(G51:G55)</f>
        <v>1431</v>
      </c>
      <c r="H56" s="347">
        <f>SUM(H51:H54)</f>
        <v>11818</v>
      </c>
      <c r="I56" s="348">
        <f>D56/E56*100</f>
        <v>28.909516889587472</v>
      </c>
      <c r="J56" s="349">
        <f>F56/D56</f>
        <v>49.61335658596635</v>
      </c>
    </row>
    <row r="57" spans="1:10" ht="17.25" customHeight="1">
      <c r="A57" s="884" t="s">
        <v>255</v>
      </c>
      <c r="B57" s="885"/>
      <c r="C57" s="885"/>
      <c r="D57" s="885"/>
      <c r="E57" s="885"/>
      <c r="F57" s="885"/>
      <c r="G57" s="885"/>
      <c r="H57" s="885"/>
      <c r="I57" s="885"/>
      <c r="J57" s="886"/>
    </row>
    <row r="58" spans="1:10" ht="14.25" thickBot="1">
      <c r="A58" s="109">
        <v>9</v>
      </c>
      <c r="B58" s="22" t="s">
        <v>137</v>
      </c>
      <c r="C58" s="528">
        <v>2291</v>
      </c>
      <c r="D58" s="528">
        <v>1546</v>
      </c>
      <c r="E58" s="528">
        <v>1605</v>
      </c>
      <c r="F58" s="528">
        <v>568516</v>
      </c>
      <c r="G58" s="528">
        <v>0</v>
      </c>
      <c r="H58" s="528">
        <v>2077</v>
      </c>
      <c r="I58" s="529">
        <f>D58/E58*100</f>
        <v>96.32398753894081</v>
      </c>
      <c r="J58" s="523">
        <f>F58/D58</f>
        <v>367.73350582147475</v>
      </c>
    </row>
    <row r="59" spans="1:10" ht="14.25" customHeight="1" thickTop="1">
      <c r="A59" s="882" t="s">
        <v>135</v>
      </c>
      <c r="B59" s="883"/>
      <c r="C59" s="338">
        <f aca="true" t="shared" si="12" ref="C59:H59">SUM(C58:C58)</f>
        <v>2291</v>
      </c>
      <c r="D59" s="338">
        <f t="shared" si="12"/>
        <v>1546</v>
      </c>
      <c r="E59" s="338">
        <f t="shared" si="12"/>
        <v>1605</v>
      </c>
      <c r="F59" s="338">
        <f t="shared" si="12"/>
        <v>568516</v>
      </c>
      <c r="G59" s="338">
        <f t="shared" si="12"/>
        <v>0</v>
      </c>
      <c r="H59" s="338">
        <f t="shared" si="12"/>
        <v>2077</v>
      </c>
      <c r="I59" s="339">
        <f>D59/E59*100</f>
        <v>96.32398753894081</v>
      </c>
      <c r="J59" s="346">
        <f>F59/D59</f>
        <v>367.73350582147475</v>
      </c>
    </row>
    <row r="60" spans="1:10" ht="19.5" customHeight="1">
      <c r="A60" s="884" t="s">
        <v>256</v>
      </c>
      <c r="B60" s="885"/>
      <c r="C60" s="885"/>
      <c r="D60" s="885"/>
      <c r="E60" s="885"/>
      <c r="F60" s="885"/>
      <c r="G60" s="885"/>
      <c r="H60" s="885"/>
      <c r="I60" s="885"/>
      <c r="J60" s="886"/>
    </row>
    <row r="61" spans="1:10" ht="14.25" customHeight="1" thickBot="1">
      <c r="A61" s="110">
        <v>10</v>
      </c>
      <c r="B61" s="61" t="s">
        <v>134</v>
      </c>
      <c r="C61" s="533">
        <v>82</v>
      </c>
      <c r="D61" s="533">
        <v>560</v>
      </c>
      <c r="E61" s="533">
        <v>972</v>
      </c>
      <c r="F61" s="533">
        <v>28106</v>
      </c>
      <c r="G61" s="533">
        <v>0</v>
      </c>
      <c r="H61" s="533">
        <v>629</v>
      </c>
      <c r="I61" s="526">
        <f>D61/E61*100</f>
        <v>57.61316872427984</v>
      </c>
      <c r="J61" s="544">
        <f>F61/D61</f>
        <v>50.18928571428572</v>
      </c>
    </row>
    <row r="62" spans="1:10" ht="14.25" customHeight="1" thickTop="1">
      <c r="A62" s="882" t="s">
        <v>135</v>
      </c>
      <c r="B62" s="883"/>
      <c r="C62" s="338">
        <f aca="true" t="shared" si="13" ref="C62:H62">SUM(C61:C61)</f>
        <v>82</v>
      </c>
      <c r="D62" s="338">
        <f t="shared" si="13"/>
        <v>560</v>
      </c>
      <c r="E62" s="338">
        <f t="shared" si="13"/>
        <v>972</v>
      </c>
      <c r="F62" s="338">
        <f t="shared" si="13"/>
        <v>28106</v>
      </c>
      <c r="G62" s="338">
        <f t="shared" si="13"/>
        <v>0</v>
      </c>
      <c r="H62" s="338">
        <f t="shared" si="13"/>
        <v>629</v>
      </c>
      <c r="I62" s="339">
        <f>D62/E62*100</f>
        <v>57.61316872427984</v>
      </c>
      <c r="J62" s="346">
        <f>F62/D62</f>
        <v>50.18928571428572</v>
      </c>
    </row>
    <row r="63" spans="1:10" ht="19.5" customHeight="1">
      <c r="A63" s="884" t="s">
        <v>257</v>
      </c>
      <c r="B63" s="885"/>
      <c r="C63" s="885"/>
      <c r="D63" s="885"/>
      <c r="E63" s="885"/>
      <c r="F63" s="885"/>
      <c r="G63" s="885"/>
      <c r="H63" s="885"/>
      <c r="I63" s="885"/>
      <c r="J63" s="886"/>
    </row>
    <row r="64" spans="1:10" ht="14.25" customHeight="1" thickBot="1">
      <c r="A64" s="109">
        <v>11</v>
      </c>
      <c r="B64" s="59" t="s">
        <v>141</v>
      </c>
      <c r="C64" s="528">
        <v>1047</v>
      </c>
      <c r="D64" s="528">
        <v>1003</v>
      </c>
      <c r="E64" s="528">
        <v>1003</v>
      </c>
      <c r="F64" s="528">
        <v>126813</v>
      </c>
      <c r="G64" s="528">
        <v>0</v>
      </c>
      <c r="H64" s="528">
        <v>1488</v>
      </c>
      <c r="I64" s="529">
        <f>D64/E64*100</f>
        <v>100</v>
      </c>
      <c r="J64" s="523">
        <f>F64/D64</f>
        <v>126.43369890329014</v>
      </c>
    </row>
    <row r="65" spans="1:10" ht="14.25" customHeight="1" thickTop="1">
      <c r="A65" s="882" t="s">
        <v>135</v>
      </c>
      <c r="B65" s="883"/>
      <c r="C65" s="338">
        <f aca="true" t="shared" si="14" ref="C65:H65">SUM(C64:C64)</f>
        <v>1047</v>
      </c>
      <c r="D65" s="338">
        <f t="shared" si="14"/>
        <v>1003</v>
      </c>
      <c r="E65" s="338">
        <f t="shared" si="14"/>
        <v>1003</v>
      </c>
      <c r="F65" s="338">
        <f t="shared" si="14"/>
        <v>126813</v>
      </c>
      <c r="G65" s="338">
        <f t="shared" si="14"/>
        <v>0</v>
      </c>
      <c r="H65" s="338">
        <f t="shared" si="14"/>
        <v>1488</v>
      </c>
      <c r="I65" s="339">
        <f>D65/E65*100</f>
        <v>100</v>
      </c>
      <c r="J65" s="346">
        <f>F65/D65</f>
        <v>126.43369890329014</v>
      </c>
    </row>
    <row r="66" spans="1:10" ht="19.5" customHeight="1">
      <c r="A66" s="884" t="s">
        <v>258</v>
      </c>
      <c r="B66" s="885"/>
      <c r="C66" s="885"/>
      <c r="D66" s="885"/>
      <c r="E66" s="885"/>
      <c r="F66" s="885"/>
      <c r="G66" s="885"/>
      <c r="H66" s="885"/>
      <c r="I66" s="885"/>
      <c r="J66" s="886"/>
    </row>
    <row r="67" spans="1:10" ht="14.25" customHeight="1" thickBot="1">
      <c r="A67" s="109">
        <v>12</v>
      </c>
      <c r="B67" s="59" t="s">
        <v>141</v>
      </c>
      <c r="C67" s="528">
        <v>275</v>
      </c>
      <c r="D67" s="528">
        <v>1001</v>
      </c>
      <c r="E67" s="528">
        <v>1001</v>
      </c>
      <c r="F67" s="528">
        <v>66790</v>
      </c>
      <c r="G67" s="528">
        <v>0</v>
      </c>
      <c r="H67" s="528">
        <v>197</v>
      </c>
      <c r="I67" s="529">
        <f>D67/E67*100</f>
        <v>100</v>
      </c>
      <c r="J67" s="523">
        <f>F67/D67</f>
        <v>66.72327672327673</v>
      </c>
    </row>
    <row r="68" spans="1:10" ht="14.25" customHeight="1" thickTop="1">
      <c r="A68" s="882" t="s">
        <v>135</v>
      </c>
      <c r="B68" s="883"/>
      <c r="C68" s="338">
        <f aca="true" t="shared" si="15" ref="C68:H68">SUM(C67:C67)</f>
        <v>275</v>
      </c>
      <c r="D68" s="338">
        <f t="shared" si="15"/>
        <v>1001</v>
      </c>
      <c r="E68" s="338">
        <f t="shared" si="15"/>
        <v>1001</v>
      </c>
      <c r="F68" s="338">
        <f t="shared" si="15"/>
        <v>66790</v>
      </c>
      <c r="G68" s="338">
        <f t="shared" si="15"/>
        <v>0</v>
      </c>
      <c r="H68" s="338">
        <f t="shared" si="15"/>
        <v>197</v>
      </c>
      <c r="I68" s="339">
        <f>D68/E68*100</f>
        <v>100</v>
      </c>
      <c r="J68" s="346">
        <f>F68/D68</f>
        <v>66.72327672327673</v>
      </c>
    </row>
    <row r="69" spans="1:10" ht="18.75" customHeight="1">
      <c r="A69" s="884" t="s">
        <v>259</v>
      </c>
      <c r="B69" s="885"/>
      <c r="C69" s="885"/>
      <c r="D69" s="885"/>
      <c r="E69" s="885"/>
      <c r="F69" s="885"/>
      <c r="G69" s="885"/>
      <c r="H69" s="885"/>
      <c r="I69" s="885"/>
      <c r="J69" s="886"/>
    </row>
    <row r="70" spans="1:11" ht="14.25" thickBot="1">
      <c r="A70" s="109">
        <v>13</v>
      </c>
      <c r="B70" s="59" t="s">
        <v>141</v>
      </c>
      <c r="C70" s="528">
        <v>259</v>
      </c>
      <c r="D70" s="528">
        <v>1121</v>
      </c>
      <c r="E70" s="528">
        <v>1121</v>
      </c>
      <c r="F70" s="528">
        <v>59699</v>
      </c>
      <c r="G70" s="528">
        <v>0</v>
      </c>
      <c r="H70" s="528">
        <v>1291</v>
      </c>
      <c r="I70" s="529">
        <f>D70/E70*100</f>
        <v>100</v>
      </c>
      <c r="J70" s="523">
        <f>F70/D70</f>
        <v>53.25512934879572</v>
      </c>
      <c r="K70" s="464"/>
    </row>
    <row r="71" spans="1:10" ht="21.75" customHeight="1" thickBot="1" thickTop="1">
      <c r="A71" s="887" t="s">
        <v>135</v>
      </c>
      <c r="B71" s="888"/>
      <c r="C71" s="343">
        <f aca="true" t="shared" si="16" ref="C71:H71">SUM(C70:C70)</f>
        <v>259</v>
      </c>
      <c r="D71" s="343">
        <f t="shared" si="16"/>
        <v>1121</v>
      </c>
      <c r="E71" s="343">
        <f t="shared" si="16"/>
        <v>1121</v>
      </c>
      <c r="F71" s="343">
        <f t="shared" si="16"/>
        <v>59699</v>
      </c>
      <c r="G71" s="343">
        <f t="shared" si="16"/>
        <v>0</v>
      </c>
      <c r="H71" s="343">
        <f t="shared" si="16"/>
        <v>1291</v>
      </c>
      <c r="I71" s="344">
        <f>D71/E71*100</f>
        <v>100</v>
      </c>
      <c r="J71" s="350">
        <f>F71/D71</f>
        <v>53.25512934879572</v>
      </c>
    </row>
    <row r="72" spans="1:10" ht="17.25" customHeight="1">
      <c r="A72" s="870" t="s">
        <v>455</v>
      </c>
      <c r="B72" s="871"/>
      <c r="C72" s="871"/>
      <c r="D72" s="871"/>
      <c r="E72" s="871"/>
      <c r="F72" s="871"/>
      <c r="G72" s="871"/>
      <c r="H72" s="871"/>
      <c r="I72" s="871"/>
      <c r="J72" s="871"/>
    </row>
    <row r="73" spans="1:10" ht="21.75" customHeight="1">
      <c r="A73" s="703" t="s">
        <v>435</v>
      </c>
      <c r="B73" s="703"/>
      <c r="C73" s="703"/>
      <c r="D73" s="703"/>
      <c r="E73" s="703"/>
      <c r="F73" s="703"/>
      <c r="G73" s="703"/>
      <c r="H73" s="703"/>
      <c r="I73" s="703"/>
      <c r="J73" s="703"/>
    </row>
  </sheetData>
  <sheetProtection/>
  <mergeCells count="66">
    <mergeCell ref="A1:J2"/>
    <mergeCell ref="G4:G5"/>
    <mergeCell ref="A57:J57"/>
    <mergeCell ref="C54:C55"/>
    <mergeCell ref="D54:D55"/>
    <mergeCell ref="E54:E55"/>
    <mergeCell ref="A36:B36"/>
    <mergeCell ref="A31:A35"/>
    <mergeCell ref="G43:G44"/>
    <mergeCell ref="J54:J55"/>
    <mergeCell ref="A60:J60"/>
    <mergeCell ref="A62:B62"/>
    <mergeCell ref="A63:J63"/>
    <mergeCell ref="A59:B59"/>
    <mergeCell ref="I42:J42"/>
    <mergeCell ref="A27:A28"/>
    <mergeCell ref="A38:J39"/>
    <mergeCell ref="F54:F55"/>
    <mergeCell ref="H54:H55"/>
    <mergeCell ref="I54:I55"/>
    <mergeCell ref="A49:B49"/>
    <mergeCell ref="A29:B29"/>
    <mergeCell ref="A30:J30"/>
    <mergeCell ref="A46:J46"/>
    <mergeCell ref="D43:D44"/>
    <mergeCell ref="E43:E44"/>
    <mergeCell ref="F43:F44"/>
    <mergeCell ref="A43:A44"/>
    <mergeCell ref="B43:B44"/>
    <mergeCell ref="C43:C44"/>
    <mergeCell ref="H43:H44"/>
    <mergeCell ref="I43:I44"/>
    <mergeCell ref="J43:J44"/>
    <mergeCell ref="A20:A24"/>
    <mergeCell ref="A8:A10"/>
    <mergeCell ref="A11:B11"/>
    <mergeCell ref="A13:A17"/>
    <mergeCell ref="A25:B25"/>
    <mergeCell ref="A26:J26"/>
    <mergeCell ref="D4:D5"/>
    <mergeCell ref="A7:J7"/>
    <mergeCell ref="A18:B18"/>
    <mergeCell ref="A19:J19"/>
    <mergeCell ref="A4:A5"/>
    <mergeCell ref="B4:B5"/>
    <mergeCell ref="C4:C5"/>
    <mergeCell ref="A65:B65"/>
    <mergeCell ref="A66:J66"/>
    <mergeCell ref="A50:J50"/>
    <mergeCell ref="H4:H5"/>
    <mergeCell ref="I4:I5"/>
    <mergeCell ref="J4:J5"/>
    <mergeCell ref="E4:E5"/>
    <mergeCell ref="F4:F5"/>
    <mergeCell ref="A12:J12"/>
    <mergeCell ref="A37:J37"/>
    <mergeCell ref="A72:J72"/>
    <mergeCell ref="A47:A48"/>
    <mergeCell ref="A73:J73"/>
    <mergeCell ref="A56:B56"/>
    <mergeCell ref="B54:B55"/>
    <mergeCell ref="A51:A55"/>
    <mergeCell ref="G54:G55"/>
    <mergeCell ref="A68:B68"/>
    <mergeCell ref="A69:J69"/>
    <mergeCell ref="A71:B71"/>
  </mergeCells>
  <printOptions/>
  <pageMargins left="0.5905511811023623" right="0.4330708661417323" top="0.7874015748031497" bottom="0.3937007874015748" header="0.1968503937007874" footer="0"/>
  <pageSetup horizontalDpi="600" verticalDpi="600" orientation="portrait" r:id="rId1"/>
  <rowBreaks count="1" manualBreakCount="1">
    <brk id="37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3.8515625" style="194" customWidth="1"/>
    <col min="2" max="2" width="20.00390625" style="194" customWidth="1"/>
    <col min="3" max="3" width="7.28125" style="194" customWidth="1"/>
    <col min="4" max="4" width="8.421875" style="194" customWidth="1"/>
    <col min="5" max="5" width="8.7109375" style="194" customWidth="1"/>
    <col min="6" max="6" width="11.28125" style="194" customWidth="1"/>
    <col min="7" max="7" width="10.140625" style="194" customWidth="1"/>
    <col min="8" max="8" width="7.8515625" style="194" customWidth="1"/>
    <col min="9" max="9" width="8.8515625" style="194" customWidth="1"/>
    <col min="10" max="10" width="9.8515625" style="194" customWidth="1"/>
    <col min="11" max="11" width="8.140625" style="194" customWidth="1"/>
    <col min="12" max="12" width="8.8515625" style="194" customWidth="1"/>
    <col min="13" max="13" width="10.8515625" style="194" customWidth="1"/>
    <col min="14" max="14" width="11.421875" style="194" customWidth="1"/>
    <col min="15" max="16384" width="8.8515625" style="194" customWidth="1"/>
  </cols>
  <sheetData>
    <row r="1" spans="1:14" ht="35.25" customHeight="1">
      <c r="A1" s="737" t="s">
        <v>612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</row>
    <row r="2" ht="12.75" customHeight="1" thickBot="1">
      <c r="N2" s="105" t="s">
        <v>308</v>
      </c>
    </row>
    <row r="3" spans="1:14" ht="51" customHeight="1">
      <c r="A3" s="932" t="s">
        <v>108</v>
      </c>
      <c r="B3" s="934" t="s">
        <v>51</v>
      </c>
      <c r="C3" s="936" t="s">
        <v>106</v>
      </c>
      <c r="D3" s="938" t="s">
        <v>110</v>
      </c>
      <c r="E3" s="938" t="s">
        <v>111</v>
      </c>
      <c r="F3" s="938" t="s">
        <v>112</v>
      </c>
      <c r="G3" s="938" t="s">
        <v>113</v>
      </c>
      <c r="H3" s="938" t="s">
        <v>114</v>
      </c>
      <c r="I3" s="938" t="s">
        <v>115</v>
      </c>
      <c r="J3" s="938" t="s">
        <v>116</v>
      </c>
      <c r="K3" s="938" t="s">
        <v>117</v>
      </c>
      <c r="L3" s="938" t="s">
        <v>118</v>
      </c>
      <c r="M3" s="938" t="s">
        <v>119</v>
      </c>
      <c r="N3" s="930" t="s">
        <v>109</v>
      </c>
    </row>
    <row r="4" spans="1:14" ht="42" customHeight="1" thickBot="1">
      <c r="A4" s="933"/>
      <c r="B4" s="935"/>
      <c r="C4" s="937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1"/>
    </row>
    <row r="5" spans="1:14" s="200" customFormat="1" ht="12" thickBot="1" thickTop="1">
      <c r="A5" s="196">
        <v>0</v>
      </c>
      <c r="B5" s="197">
        <v>1</v>
      </c>
      <c r="C5" s="198">
        <v>2</v>
      </c>
      <c r="D5" s="198">
        <v>3</v>
      </c>
      <c r="E5" s="198">
        <v>4</v>
      </c>
      <c r="F5" s="198">
        <v>5</v>
      </c>
      <c r="G5" s="198">
        <v>6</v>
      </c>
      <c r="H5" s="198">
        <v>7</v>
      </c>
      <c r="I5" s="198">
        <v>8</v>
      </c>
      <c r="J5" s="198">
        <v>9</v>
      </c>
      <c r="K5" s="198">
        <v>10</v>
      </c>
      <c r="L5" s="198">
        <v>11</v>
      </c>
      <c r="M5" s="198">
        <v>12</v>
      </c>
      <c r="N5" s="199">
        <v>13</v>
      </c>
    </row>
    <row r="6" spans="1:14" ht="39.75" customHeight="1" thickTop="1">
      <c r="A6" s="106">
        <v>2</v>
      </c>
      <c r="B6" s="493" t="s">
        <v>107</v>
      </c>
      <c r="C6" s="351">
        <v>4</v>
      </c>
      <c r="D6" s="352">
        <v>933</v>
      </c>
      <c r="E6" s="352">
        <v>1183</v>
      </c>
      <c r="F6" s="352">
        <v>2528</v>
      </c>
      <c r="G6" s="352">
        <v>712</v>
      </c>
      <c r="H6" s="353">
        <v>2116</v>
      </c>
      <c r="I6" s="353">
        <f>H6/C6</f>
        <v>529</v>
      </c>
      <c r="J6" s="354">
        <f>G6/H6*100</f>
        <v>33.64839319470699</v>
      </c>
      <c r="K6" s="545">
        <f>D6/H6*100</f>
        <v>44.092627599243855</v>
      </c>
      <c r="L6" s="353">
        <v>0.52</v>
      </c>
      <c r="M6" s="353">
        <v>42.18</v>
      </c>
      <c r="N6" s="355">
        <f>F6/C6</f>
        <v>632</v>
      </c>
    </row>
    <row r="7" spans="1:14" ht="39.75" customHeight="1">
      <c r="A7" s="107">
        <v>3</v>
      </c>
      <c r="B7" s="494" t="s">
        <v>540</v>
      </c>
      <c r="C7" s="256">
        <v>3</v>
      </c>
      <c r="D7" s="229">
        <v>0</v>
      </c>
      <c r="E7" s="229">
        <v>0</v>
      </c>
      <c r="F7" s="229">
        <v>0</v>
      </c>
      <c r="G7" s="229">
        <v>0</v>
      </c>
      <c r="H7" s="228">
        <v>0</v>
      </c>
      <c r="I7" s="353">
        <v>0</v>
      </c>
      <c r="J7" s="354">
        <v>0</v>
      </c>
      <c r="K7" s="547">
        <v>0</v>
      </c>
      <c r="L7" s="228">
        <v>0</v>
      </c>
      <c r="M7" s="228">
        <v>0</v>
      </c>
      <c r="N7" s="356">
        <v>0</v>
      </c>
    </row>
    <row r="8" spans="1:14" ht="39.75" customHeight="1" thickBot="1">
      <c r="A8" s="108">
        <v>4</v>
      </c>
      <c r="B8" s="495" t="s">
        <v>541</v>
      </c>
      <c r="C8" s="357">
        <v>5</v>
      </c>
      <c r="D8" s="358">
        <v>2307</v>
      </c>
      <c r="E8" s="358">
        <v>5260</v>
      </c>
      <c r="F8" s="358">
        <v>8746</v>
      </c>
      <c r="G8" s="358">
        <v>63</v>
      </c>
      <c r="H8" s="358">
        <v>6442</v>
      </c>
      <c r="I8" s="353">
        <f>H8/C8</f>
        <v>1288.4</v>
      </c>
      <c r="J8" s="354">
        <f>G8/H8*100</f>
        <v>0.9779571561626824</v>
      </c>
      <c r="K8" s="546">
        <f>D8/H8*100</f>
        <v>35.811859670909655</v>
      </c>
      <c r="L8" s="358">
        <v>0</v>
      </c>
      <c r="M8" s="358">
        <v>83.96</v>
      </c>
      <c r="N8" s="359">
        <v>1749.2</v>
      </c>
    </row>
    <row r="9" spans="1:14" ht="39.75" customHeight="1" thickBot="1" thickTop="1">
      <c r="A9" s="940" t="s">
        <v>539</v>
      </c>
      <c r="B9" s="941"/>
      <c r="C9" s="360">
        <f aca="true" t="shared" si="0" ref="C9:H9">SUM(C6:C8)</f>
        <v>12</v>
      </c>
      <c r="D9" s="360">
        <f t="shared" si="0"/>
        <v>3240</v>
      </c>
      <c r="E9" s="360">
        <f t="shared" si="0"/>
        <v>6443</v>
      </c>
      <c r="F9" s="360">
        <f t="shared" si="0"/>
        <v>11274</v>
      </c>
      <c r="G9" s="360">
        <f t="shared" si="0"/>
        <v>775</v>
      </c>
      <c r="H9" s="360">
        <f t="shared" si="0"/>
        <v>8558</v>
      </c>
      <c r="I9" s="361">
        <f>H9/C9</f>
        <v>713.1666666666666</v>
      </c>
      <c r="J9" s="362">
        <f>G9/H9*100</f>
        <v>9.055854171535406</v>
      </c>
      <c r="K9" s="362">
        <f>D9/H9*100</f>
        <v>37.859312923580276</v>
      </c>
      <c r="L9" s="360"/>
      <c r="M9" s="360"/>
      <c r="N9" s="363">
        <v>1252.7</v>
      </c>
    </row>
    <row r="10" spans="1:10" ht="13.5">
      <c r="A10" s="195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4" ht="12.75" customHeight="1">
      <c r="A11" s="703" t="s">
        <v>436</v>
      </c>
      <c r="B11" s="703"/>
      <c r="C11" s="703"/>
      <c r="D11" s="703"/>
      <c r="E11" s="703"/>
      <c r="F11" s="703"/>
      <c r="G11" s="703"/>
      <c r="H11" s="703"/>
      <c r="I11" s="703"/>
      <c r="J11" s="703"/>
      <c r="K11" s="703"/>
      <c r="L11" s="703"/>
      <c r="M11" s="703"/>
      <c r="N11" s="703"/>
    </row>
  </sheetData>
  <sheetProtection/>
  <mergeCells count="17">
    <mergeCell ref="H3:H4"/>
    <mergeCell ref="A9:B9"/>
    <mergeCell ref="M3:M4"/>
    <mergeCell ref="I3:I4"/>
    <mergeCell ref="J3:J4"/>
    <mergeCell ref="K3:K4"/>
    <mergeCell ref="L3:L4"/>
    <mergeCell ref="A11:N11"/>
    <mergeCell ref="A1:N1"/>
    <mergeCell ref="N3:N4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35433070866141736" right="0.35433070866141736" top="0.7874015748031497" bottom="0.984251968503937" header="0.5118110236220472" footer="0.511811023622047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7"/>
  <sheetViews>
    <sheetView zoomScalePageLayoutView="0" workbookViewId="0" topLeftCell="A1">
      <selection activeCell="A16" sqref="A16:E16"/>
    </sheetView>
  </sheetViews>
  <sheetFormatPr defaultColWidth="9.140625" defaultRowHeight="12.75"/>
  <cols>
    <col min="1" max="1" width="3.28125" style="15" customWidth="1"/>
    <col min="2" max="2" width="28.140625" style="15" customWidth="1"/>
    <col min="3" max="4" width="15.7109375" style="15" customWidth="1"/>
    <col min="5" max="5" width="14.57421875" style="15" customWidth="1"/>
    <col min="6" max="16384" width="9.140625" style="23" customWidth="1"/>
  </cols>
  <sheetData>
    <row r="1" spans="1:6" ht="31.5" customHeight="1">
      <c r="A1" s="684" t="s">
        <v>611</v>
      </c>
      <c r="B1" s="684"/>
      <c r="C1" s="684"/>
      <c r="D1" s="684"/>
      <c r="E1" s="684"/>
      <c r="F1" s="25"/>
    </row>
    <row r="2" spans="2:5" ht="19.5" customHeight="1" thickBot="1">
      <c r="B2" s="16"/>
      <c r="C2" s="16"/>
      <c r="D2" s="16"/>
      <c r="E2" s="24" t="s">
        <v>309</v>
      </c>
    </row>
    <row r="3" spans="1:5" ht="15" customHeight="1">
      <c r="A3" s="693" t="s">
        <v>108</v>
      </c>
      <c r="B3" s="960" t="s">
        <v>120</v>
      </c>
      <c r="C3" s="833" t="s">
        <v>121</v>
      </c>
      <c r="D3" s="963"/>
      <c r="E3" s="966" t="s">
        <v>122</v>
      </c>
    </row>
    <row r="4" spans="1:5" ht="15" customHeight="1">
      <c r="A4" s="958"/>
      <c r="B4" s="961"/>
      <c r="C4" s="964"/>
      <c r="D4" s="965"/>
      <c r="E4" s="967"/>
    </row>
    <row r="5" spans="1:5" ht="27" customHeight="1" thickBot="1">
      <c r="A5" s="959"/>
      <c r="B5" s="962"/>
      <c r="C5" s="503" t="s">
        <v>123</v>
      </c>
      <c r="D5" s="504" t="s">
        <v>124</v>
      </c>
      <c r="E5" s="968"/>
    </row>
    <row r="6" spans="1:5" s="144" customFormat="1" ht="12" thickBot="1" thickTop="1">
      <c r="A6" s="62">
        <v>0</v>
      </c>
      <c r="B6" s="53">
        <v>1</v>
      </c>
      <c r="C6" s="53">
        <v>2</v>
      </c>
      <c r="D6" s="54">
        <v>3</v>
      </c>
      <c r="E6" s="55">
        <v>8</v>
      </c>
    </row>
    <row r="7" spans="1:5" s="194" customFormat="1" ht="12.75" customHeight="1" thickTop="1">
      <c r="A7" s="942" t="s">
        <v>125</v>
      </c>
      <c r="B7" s="943"/>
      <c r="C7" s="943"/>
      <c r="D7" s="943"/>
      <c r="E7" s="944"/>
    </row>
    <row r="8" spans="1:5" s="194" customFormat="1" ht="12.75" customHeight="1">
      <c r="A8" s="945"/>
      <c r="B8" s="946"/>
      <c r="C8" s="946"/>
      <c r="D8" s="946"/>
      <c r="E8" s="947"/>
    </row>
    <row r="9" spans="1:5" s="194" customFormat="1" ht="24.75" customHeight="1">
      <c r="A9" s="948">
        <v>1</v>
      </c>
      <c r="B9" s="505" t="s">
        <v>126</v>
      </c>
      <c r="C9" s="364">
        <v>2085</v>
      </c>
      <c r="D9" s="364">
        <v>49</v>
      </c>
      <c r="E9" s="365">
        <f>D9/C9*100</f>
        <v>2.3501199040767387</v>
      </c>
    </row>
    <row r="10" spans="1:5" s="194" customFormat="1" ht="24.75" customHeight="1">
      <c r="A10" s="949"/>
      <c r="B10" s="506" t="s">
        <v>127</v>
      </c>
      <c r="C10" s="366">
        <v>2085</v>
      </c>
      <c r="D10" s="366">
        <v>49</v>
      </c>
      <c r="E10" s="367">
        <f>D10/C10*100</f>
        <v>2.3501199040767387</v>
      </c>
    </row>
    <row r="11" spans="1:5" s="194" customFormat="1" ht="12.75" customHeight="1">
      <c r="A11" s="952" t="s">
        <v>541</v>
      </c>
      <c r="B11" s="953"/>
      <c r="C11" s="953"/>
      <c r="D11" s="953"/>
      <c r="E11" s="954"/>
    </row>
    <row r="12" spans="1:5" s="194" customFormat="1" ht="12.75" customHeight="1">
      <c r="A12" s="955"/>
      <c r="B12" s="956"/>
      <c r="C12" s="956"/>
      <c r="D12" s="956"/>
      <c r="E12" s="957"/>
    </row>
    <row r="13" spans="1:5" s="194" customFormat="1" ht="24.75" customHeight="1">
      <c r="A13" s="948">
        <v>2</v>
      </c>
      <c r="B13" s="507" t="s">
        <v>126</v>
      </c>
      <c r="C13" s="368">
        <v>6719</v>
      </c>
      <c r="D13" s="368">
        <v>85</v>
      </c>
      <c r="E13" s="369">
        <f>D13/C13*100</f>
        <v>1.2650692067271916</v>
      </c>
    </row>
    <row r="14" spans="1:5" s="194" customFormat="1" ht="24.75" customHeight="1">
      <c r="A14" s="950"/>
      <c r="B14" s="508" t="s">
        <v>128</v>
      </c>
      <c r="C14" s="370">
        <v>2207</v>
      </c>
      <c r="D14" s="370">
        <v>101</v>
      </c>
      <c r="E14" s="371">
        <f>D14/C14*100</f>
        <v>4.576347983688265</v>
      </c>
    </row>
    <row r="15" spans="1:5" s="194" customFormat="1" ht="24.75" customHeight="1" thickBot="1">
      <c r="A15" s="951"/>
      <c r="B15" s="509" t="s">
        <v>127</v>
      </c>
      <c r="C15" s="372">
        <v>6018</v>
      </c>
      <c r="D15" s="372">
        <v>55</v>
      </c>
      <c r="E15" s="373">
        <f>D15/C15*100</f>
        <v>0.9139248919906947</v>
      </c>
    </row>
    <row r="16" spans="1:5" ht="13.5">
      <c r="A16" s="703" t="s">
        <v>437</v>
      </c>
      <c r="B16" s="703"/>
      <c r="C16" s="703"/>
      <c r="D16" s="703"/>
      <c r="E16" s="703"/>
    </row>
    <row r="17" spans="6:14" ht="12.75" customHeight="1">
      <c r="F17" s="122"/>
      <c r="G17" s="122"/>
      <c r="H17" s="122"/>
      <c r="I17" s="122"/>
      <c r="J17" s="122"/>
      <c r="K17" s="122"/>
      <c r="L17" s="122"/>
      <c r="M17" s="122"/>
      <c r="N17" s="122"/>
    </row>
  </sheetData>
  <sheetProtection/>
  <mergeCells count="10">
    <mergeCell ref="A16:E16"/>
    <mergeCell ref="A7:E8"/>
    <mergeCell ref="A9:A10"/>
    <mergeCell ref="A13:A15"/>
    <mergeCell ref="A11:E12"/>
    <mergeCell ref="A1:E1"/>
    <mergeCell ref="A3:A5"/>
    <mergeCell ref="B3:B5"/>
    <mergeCell ref="C3:D4"/>
    <mergeCell ref="E3:E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9"/>
  <sheetViews>
    <sheetView view="pageBreakPreview" zoomScaleSheetLayoutView="100" zoomScalePageLayoutView="0" workbookViewId="0" topLeftCell="A24">
      <selection activeCell="B37" sqref="B37:V37"/>
    </sheetView>
  </sheetViews>
  <sheetFormatPr defaultColWidth="9.140625" defaultRowHeight="12.75"/>
  <cols>
    <col min="1" max="1" width="3.7109375" style="23" customWidth="1"/>
    <col min="2" max="2" width="21.421875" style="23" customWidth="1"/>
    <col min="3" max="3" width="4.00390625" style="23" customWidth="1"/>
    <col min="4" max="4" width="3.8515625" style="23" customWidth="1"/>
    <col min="5" max="7" width="2.8515625" style="23" customWidth="1"/>
    <col min="8" max="8" width="3.00390625" style="23" customWidth="1"/>
    <col min="9" max="9" width="3.7109375" style="23" customWidth="1"/>
    <col min="10" max="10" width="3.140625" style="23" customWidth="1"/>
    <col min="11" max="12" width="4.140625" style="23" customWidth="1"/>
    <col min="13" max="14" width="4.00390625" style="23" customWidth="1"/>
    <col min="15" max="15" width="3.28125" style="23" customWidth="1"/>
    <col min="16" max="17" width="3.8515625" style="23" customWidth="1"/>
    <col min="18" max="18" width="4.00390625" style="23" customWidth="1"/>
    <col min="19" max="19" width="3.28125" style="23" customWidth="1"/>
    <col min="20" max="20" width="3.140625" style="23" customWidth="1"/>
    <col min="21" max="21" width="3.57421875" style="23" customWidth="1"/>
    <col min="22" max="22" width="2.7109375" style="23" customWidth="1"/>
    <col min="23" max="16384" width="9.140625" style="23" customWidth="1"/>
  </cols>
  <sheetData>
    <row r="1" spans="1:22" ht="18" customHeight="1">
      <c r="A1" s="994" t="s">
        <v>313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  <c r="T1" s="994"/>
      <c r="U1" s="994"/>
      <c r="V1" s="994"/>
    </row>
    <row r="2" spans="2:22" ht="14.25" customHeight="1" thickBot="1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998" t="s">
        <v>310</v>
      </c>
      <c r="T2" s="998"/>
      <c r="U2" s="998"/>
      <c r="V2" s="998"/>
    </row>
    <row r="3" spans="1:22" ht="13.5" customHeight="1" thickBot="1">
      <c r="A3" s="996" t="s">
        <v>466</v>
      </c>
      <c r="B3" s="989" t="s">
        <v>51</v>
      </c>
      <c r="C3" s="986" t="s">
        <v>146</v>
      </c>
      <c r="D3" s="986" t="s">
        <v>289</v>
      </c>
      <c r="E3" s="992" t="s">
        <v>147</v>
      </c>
      <c r="F3" s="972" t="s">
        <v>148</v>
      </c>
      <c r="G3" s="972" t="s">
        <v>149</v>
      </c>
      <c r="H3" s="972" t="s">
        <v>290</v>
      </c>
      <c r="I3" s="972" t="s">
        <v>291</v>
      </c>
      <c r="J3" s="986" t="s">
        <v>292</v>
      </c>
      <c r="K3" s="986" t="s">
        <v>293</v>
      </c>
      <c r="L3" s="986" t="s">
        <v>294</v>
      </c>
      <c r="M3" s="973" t="s">
        <v>150</v>
      </c>
      <c r="N3" s="974"/>
      <c r="O3" s="974"/>
      <c r="P3" s="974"/>
      <c r="Q3" s="974"/>
      <c r="R3" s="974"/>
      <c r="S3" s="976" t="s">
        <v>151</v>
      </c>
      <c r="T3" s="977"/>
      <c r="U3" s="976" t="s">
        <v>152</v>
      </c>
      <c r="V3" s="1001"/>
    </row>
    <row r="4" spans="1:22" ht="20.25" customHeight="1" thickBot="1" thickTop="1">
      <c r="A4" s="997"/>
      <c r="B4" s="990"/>
      <c r="C4" s="985"/>
      <c r="D4" s="985"/>
      <c r="E4" s="993"/>
      <c r="F4" s="971"/>
      <c r="G4" s="971"/>
      <c r="H4" s="971"/>
      <c r="I4" s="971"/>
      <c r="J4" s="987"/>
      <c r="K4" s="987"/>
      <c r="L4" s="987"/>
      <c r="M4" s="975"/>
      <c r="N4" s="975"/>
      <c r="O4" s="975"/>
      <c r="P4" s="975"/>
      <c r="Q4" s="975"/>
      <c r="R4" s="975"/>
      <c r="S4" s="978"/>
      <c r="T4" s="979"/>
      <c r="U4" s="978"/>
      <c r="V4" s="1002"/>
    </row>
    <row r="5" spans="1:22" ht="54.75" customHeight="1" thickBot="1" thickTop="1">
      <c r="A5" s="997"/>
      <c r="B5" s="990"/>
      <c r="C5" s="985"/>
      <c r="D5" s="985"/>
      <c r="E5" s="993"/>
      <c r="F5" s="971"/>
      <c r="G5" s="971"/>
      <c r="H5" s="971"/>
      <c r="I5" s="971"/>
      <c r="J5" s="987"/>
      <c r="K5" s="987"/>
      <c r="L5" s="987"/>
      <c r="M5" s="983" t="s">
        <v>153</v>
      </c>
      <c r="N5" s="983" t="s">
        <v>154</v>
      </c>
      <c r="O5" s="983" t="s">
        <v>155</v>
      </c>
      <c r="P5" s="983" t="s">
        <v>156</v>
      </c>
      <c r="Q5" s="983" t="s">
        <v>157</v>
      </c>
      <c r="R5" s="984" t="s">
        <v>158</v>
      </c>
      <c r="S5" s="980"/>
      <c r="T5" s="981"/>
      <c r="U5" s="980"/>
      <c r="V5" s="1003"/>
    </row>
    <row r="6" spans="1:22" ht="14.25" customHeight="1" thickBot="1" thickTop="1">
      <c r="A6" s="997"/>
      <c r="B6" s="990"/>
      <c r="C6" s="985"/>
      <c r="D6" s="985"/>
      <c r="E6" s="993"/>
      <c r="F6" s="971"/>
      <c r="G6" s="971"/>
      <c r="H6" s="971"/>
      <c r="I6" s="971"/>
      <c r="J6" s="987"/>
      <c r="K6" s="987"/>
      <c r="L6" s="987"/>
      <c r="M6" s="971"/>
      <c r="N6" s="971"/>
      <c r="O6" s="971"/>
      <c r="P6" s="971"/>
      <c r="Q6" s="971"/>
      <c r="R6" s="985"/>
      <c r="S6" s="970" t="s">
        <v>159</v>
      </c>
      <c r="T6" s="982" t="s">
        <v>160</v>
      </c>
      <c r="U6" s="983" t="s">
        <v>159</v>
      </c>
      <c r="V6" s="999" t="s">
        <v>160</v>
      </c>
    </row>
    <row r="7" spans="1:22" ht="14.25" customHeight="1" thickBot="1" thickTop="1">
      <c r="A7" s="997"/>
      <c r="B7" s="990"/>
      <c r="C7" s="985"/>
      <c r="D7" s="985"/>
      <c r="E7" s="993"/>
      <c r="F7" s="971"/>
      <c r="G7" s="971"/>
      <c r="H7" s="971"/>
      <c r="I7" s="971"/>
      <c r="J7" s="987"/>
      <c r="K7" s="987"/>
      <c r="L7" s="987"/>
      <c r="M7" s="971"/>
      <c r="N7" s="971"/>
      <c r="O7" s="971"/>
      <c r="P7" s="971"/>
      <c r="Q7" s="971"/>
      <c r="R7" s="985"/>
      <c r="S7" s="971"/>
      <c r="T7" s="971"/>
      <c r="U7" s="971"/>
      <c r="V7" s="1000"/>
    </row>
    <row r="8" spans="1:22" ht="39.75" customHeight="1" thickBot="1" thickTop="1">
      <c r="A8" s="997"/>
      <c r="B8" s="991"/>
      <c r="C8" s="983"/>
      <c r="D8" s="983"/>
      <c r="E8" s="993"/>
      <c r="F8" s="971"/>
      <c r="G8" s="971"/>
      <c r="H8" s="971"/>
      <c r="I8" s="971"/>
      <c r="J8" s="988"/>
      <c r="K8" s="988"/>
      <c r="L8" s="988"/>
      <c r="M8" s="971"/>
      <c r="N8" s="971"/>
      <c r="O8" s="971"/>
      <c r="P8" s="971"/>
      <c r="Q8" s="971"/>
      <c r="R8" s="983"/>
      <c r="S8" s="971"/>
      <c r="T8" s="971"/>
      <c r="U8" s="971"/>
      <c r="V8" s="1000"/>
    </row>
    <row r="9" spans="1:22" s="604" customFormat="1" ht="19.5" customHeight="1" thickTop="1">
      <c r="A9" s="605">
        <v>1</v>
      </c>
      <c r="B9" s="626" t="s">
        <v>568</v>
      </c>
      <c r="C9" s="624" t="s">
        <v>443</v>
      </c>
      <c r="D9" s="624" t="s">
        <v>443</v>
      </c>
      <c r="E9" s="624" t="s">
        <v>443</v>
      </c>
      <c r="F9" s="624" t="s">
        <v>443</v>
      </c>
      <c r="G9" s="624" t="s">
        <v>443</v>
      </c>
      <c r="H9" s="624">
        <v>10</v>
      </c>
      <c r="I9" s="624">
        <v>12</v>
      </c>
      <c r="J9" s="624">
        <v>0</v>
      </c>
      <c r="K9" s="624">
        <v>0</v>
      </c>
      <c r="L9" s="624" t="s">
        <v>443</v>
      </c>
      <c r="M9" s="624" t="s">
        <v>443</v>
      </c>
      <c r="N9" s="624" t="s">
        <v>443</v>
      </c>
      <c r="O9" s="624" t="s">
        <v>443</v>
      </c>
      <c r="P9" s="624" t="s">
        <v>443</v>
      </c>
      <c r="Q9" s="624" t="s">
        <v>443</v>
      </c>
      <c r="R9" s="624" t="s">
        <v>443</v>
      </c>
      <c r="S9" s="624" t="s">
        <v>443</v>
      </c>
      <c r="T9" s="624" t="s">
        <v>443</v>
      </c>
      <c r="U9" s="624" t="s">
        <v>443</v>
      </c>
      <c r="V9" s="625" t="s">
        <v>443</v>
      </c>
    </row>
    <row r="10" spans="1:22" ht="24.75" customHeight="1">
      <c r="A10" s="559">
        <v>2</v>
      </c>
      <c r="B10" s="555" t="s">
        <v>569</v>
      </c>
      <c r="C10" s="17" t="s">
        <v>443</v>
      </c>
      <c r="D10" s="17" t="s">
        <v>443</v>
      </c>
      <c r="E10" s="17" t="s">
        <v>443</v>
      </c>
      <c r="F10" s="17" t="s">
        <v>443</v>
      </c>
      <c r="G10" s="17" t="s">
        <v>443</v>
      </c>
      <c r="H10" s="17">
        <v>4</v>
      </c>
      <c r="I10" s="17">
        <v>0</v>
      </c>
      <c r="J10" s="17">
        <v>0</v>
      </c>
      <c r="K10" s="17">
        <v>0</v>
      </c>
      <c r="L10" s="17" t="s">
        <v>443</v>
      </c>
      <c r="M10" s="17" t="s">
        <v>443</v>
      </c>
      <c r="N10" s="17" t="s">
        <v>443</v>
      </c>
      <c r="O10" s="17" t="s">
        <v>443</v>
      </c>
      <c r="P10" s="17" t="s">
        <v>443</v>
      </c>
      <c r="Q10" s="17" t="s">
        <v>443</v>
      </c>
      <c r="R10" s="17" t="s">
        <v>443</v>
      </c>
      <c r="S10" s="17" t="s">
        <v>443</v>
      </c>
      <c r="T10" s="17" t="s">
        <v>443</v>
      </c>
      <c r="U10" s="17" t="s">
        <v>443</v>
      </c>
      <c r="V10" s="410" t="s">
        <v>443</v>
      </c>
    </row>
    <row r="11" spans="1:22" ht="19.5" customHeight="1">
      <c r="A11" s="559">
        <v>3</v>
      </c>
      <c r="B11" s="556" t="s">
        <v>540</v>
      </c>
      <c r="C11" s="17" t="s">
        <v>443</v>
      </c>
      <c r="D11" s="17" t="s">
        <v>443</v>
      </c>
      <c r="E11" s="17" t="s">
        <v>443</v>
      </c>
      <c r="F11" s="17" t="s">
        <v>443</v>
      </c>
      <c r="G11" s="17" t="s">
        <v>443</v>
      </c>
      <c r="H11" s="17">
        <v>10</v>
      </c>
      <c r="I11" s="17">
        <v>4</v>
      </c>
      <c r="J11" s="17">
        <v>0</v>
      </c>
      <c r="K11" s="17">
        <v>0</v>
      </c>
      <c r="L11" s="17" t="s">
        <v>443</v>
      </c>
      <c r="M11" s="17" t="s">
        <v>443</v>
      </c>
      <c r="N11" s="17" t="s">
        <v>443</v>
      </c>
      <c r="O11" s="17" t="s">
        <v>443</v>
      </c>
      <c r="P11" s="17" t="s">
        <v>443</v>
      </c>
      <c r="Q11" s="17" t="s">
        <v>443</v>
      </c>
      <c r="R11" s="17" t="s">
        <v>443</v>
      </c>
      <c r="S11" s="17" t="s">
        <v>443</v>
      </c>
      <c r="T11" s="17" t="s">
        <v>443</v>
      </c>
      <c r="U11" s="17" t="s">
        <v>443</v>
      </c>
      <c r="V11" s="410" t="s">
        <v>443</v>
      </c>
    </row>
    <row r="12" spans="1:22" ht="19.5" customHeight="1">
      <c r="A12" s="559">
        <v>4</v>
      </c>
      <c r="B12" s="556" t="s">
        <v>541</v>
      </c>
      <c r="C12" s="17" t="s">
        <v>443</v>
      </c>
      <c r="D12" s="17" t="s">
        <v>443</v>
      </c>
      <c r="E12" s="17" t="s">
        <v>443</v>
      </c>
      <c r="F12" s="17" t="s">
        <v>443</v>
      </c>
      <c r="G12" s="17" t="s">
        <v>443</v>
      </c>
      <c r="H12" s="17">
        <v>2</v>
      </c>
      <c r="I12" s="17">
        <v>0</v>
      </c>
      <c r="J12" s="17">
        <v>0</v>
      </c>
      <c r="K12" s="17">
        <v>1</v>
      </c>
      <c r="L12" s="17" t="s">
        <v>443</v>
      </c>
      <c r="M12" s="17" t="s">
        <v>443</v>
      </c>
      <c r="N12" s="17" t="s">
        <v>443</v>
      </c>
      <c r="O12" s="17" t="s">
        <v>443</v>
      </c>
      <c r="P12" s="17" t="s">
        <v>443</v>
      </c>
      <c r="Q12" s="17" t="s">
        <v>443</v>
      </c>
      <c r="R12" s="17" t="s">
        <v>443</v>
      </c>
      <c r="S12" s="17" t="s">
        <v>443</v>
      </c>
      <c r="T12" s="17" t="s">
        <v>443</v>
      </c>
      <c r="U12" s="17" t="s">
        <v>443</v>
      </c>
      <c r="V12" s="410" t="s">
        <v>443</v>
      </c>
    </row>
    <row r="13" spans="1:22" ht="19.5" customHeight="1">
      <c r="A13" s="559">
        <v>5</v>
      </c>
      <c r="B13" s="555" t="s">
        <v>542</v>
      </c>
      <c r="C13" s="17" t="s">
        <v>441</v>
      </c>
      <c r="D13" s="17" t="s">
        <v>443</v>
      </c>
      <c r="E13" s="17" t="s">
        <v>443</v>
      </c>
      <c r="F13" s="17" t="s">
        <v>443</v>
      </c>
      <c r="G13" s="17" t="s">
        <v>443</v>
      </c>
      <c r="H13" s="17">
        <v>4</v>
      </c>
      <c r="I13" s="17">
        <v>22</v>
      </c>
      <c r="J13" s="17">
        <v>0</v>
      </c>
      <c r="K13" s="17">
        <v>0</v>
      </c>
      <c r="L13" s="17" t="s">
        <v>441</v>
      </c>
      <c r="M13" s="17" t="s">
        <v>443</v>
      </c>
      <c r="N13" s="17" t="s">
        <v>443</v>
      </c>
      <c r="O13" s="17" t="s">
        <v>443</v>
      </c>
      <c r="P13" s="17" t="s">
        <v>443</v>
      </c>
      <c r="Q13" s="17" t="s">
        <v>443</v>
      </c>
      <c r="R13" s="17" t="s">
        <v>443</v>
      </c>
      <c r="S13" s="17" t="s">
        <v>443</v>
      </c>
      <c r="T13" s="17" t="s">
        <v>443</v>
      </c>
      <c r="U13" s="17" t="s">
        <v>443</v>
      </c>
      <c r="V13" s="410" t="s">
        <v>443</v>
      </c>
    </row>
    <row r="14" spans="1:22" ht="19.5" customHeight="1">
      <c r="A14" s="559">
        <v>6</v>
      </c>
      <c r="B14" s="555" t="s">
        <v>161</v>
      </c>
      <c r="C14" s="17" t="s">
        <v>443</v>
      </c>
      <c r="D14" s="17" t="s">
        <v>443</v>
      </c>
      <c r="E14" s="17" t="s">
        <v>443</v>
      </c>
      <c r="F14" s="17" t="s">
        <v>443</v>
      </c>
      <c r="G14" s="17" t="s">
        <v>443</v>
      </c>
      <c r="H14" s="17">
        <v>15</v>
      </c>
      <c r="I14" s="17">
        <v>5</v>
      </c>
      <c r="J14" s="17">
        <v>0</v>
      </c>
      <c r="K14" s="17">
        <v>0</v>
      </c>
      <c r="L14" s="17" t="s">
        <v>443</v>
      </c>
      <c r="M14" s="17" t="s">
        <v>443</v>
      </c>
      <c r="N14" s="17" t="s">
        <v>443</v>
      </c>
      <c r="O14" s="17" t="s">
        <v>443</v>
      </c>
      <c r="P14" s="17" t="s">
        <v>443</v>
      </c>
      <c r="Q14" s="17" t="s">
        <v>443</v>
      </c>
      <c r="R14" s="17" t="s">
        <v>443</v>
      </c>
      <c r="S14" s="17" t="s">
        <v>443</v>
      </c>
      <c r="T14" s="17" t="s">
        <v>443</v>
      </c>
      <c r="U14" s="17" t="s">
        <v>443</v>
      </c>
      <c r="V14" s="410" t="s">
        <v>443</v>
      </c>
    </row>
    <row r="15" spans="1:22" ht="19.5" customHeight="1">
      <c r="A15" s="559">
        <v>7</v>
      </c>
      <c r="B15" s="556" t="s">
        <v>543</v>
      </c>
      <c r="C15" s="17" t="s">
        <v>443</v>
      </c>
      <c r="D15" s="17" t="s">
        <v>443</v>
      </c>
      <c r="E15" s="17" t="s">
        <v>443</v>
      </c>
      <c r="F15" s="17" t="s">
        <v>443</v>
      </c>
      <c r="G15" s="17" t="s">
        <v>443</v>
      </c>
      <c r="H15" s="17">
        <v>3</v>
      </c>
      <c r="I15" s="17">
        <v>3</v>
      </c>
      <c r="J15" s="17">
        <v>7</v>
      </c>
      <c r="K15" s="17">
        <v>0</v>
      </c>
      <c r="L15" s="17" t="s">
        <v>443</v>
      </c>
      <c r="M15" s="17" t="s">
        <v>443</v>
      </c>
      <c r="N15" s="17" t="s">
        <v>443</v>
      </c>
      <c r="O15" s="17" t="s">
        <v>443</v>
      </c>
      <c r="P15" s="17" t="s">
        <v>443</v>
      </c>
      <c r="Q15" s="17" t="s">
        <v>443</v>
      </c>
      <c r="R15" s="17" t="s">
        <v>443</v>
      </c>
      <c r="S15" s="17" t="s">
        <v>443</v>
      </c>
      <c r="T15" s="17" t="s">
        <v>443</v>
      </c>
      <c r="U15" s="17" t="s">
        <v>443</v>
      </c>
      <c r="V15" s="410" t="s">
        <v>443</v>
      </c>
    </row>
    <row r="16" spans="1:22" ht="19.5" customHeight="1">
      <c r="A16" s="559">
        <v>8</v>
      </c>
      <c r="B16" s="555" t="s">
        <v>544</v>
      </c>
      <c r="C16" s="17" t="s">
        <v>443</v>
      </c>
      <c r="D16" s="17" t="s">
        <v>443</v>
      </c>
      <c r="E16" s="17" t="s">
        <v>443</v>
      </c>
      <c r="F16" s="17" t="s">
        <v>443</v>
      </c>
      <c r="G16" s="17" t="s">
        <v>443</v>
      </c>
      <c r="H16" s="17">
        <v>12</v>
      </c>
      <c r="I16" s="17">
        <v>3</v>
      </c>
      <c r="J16" s="17">
        <v>19</v>
      </c>
      <c r="K16" s="17">
        <v>0</v>
      </c>
      <c r="L16" s="17" t="s">
        <v>443</v>
      </c>
      <c r="M16" s="17" t="s">
        <v>443</v>
      </c>
      <c r="N16" s="17" t="s">
        <v>443</v>
      </c>
      <c r="O16" s="17" t="s">
        <v>443</v>
      </c>
      <c r="P16" s="17" t="s">
        <v>443</v>
      </c>
      <c r="Q16" s="17" t="s">
        <v>443</v>
      </c>
      <c r="R16" s="17" t="s">
        <v>443</v>
      </c>
      <c r="S16" s="411" t="s">
        <v>441</v>
      </c>
      <c r="T16" s="411" t="s">
        <v>441</v>
      </c>
      <c r="U16" s="17" t="s">
        <v>443</v>
      </c>
      <c r="V16" s="410" t="s">
        <v>443</v>
      </c>
    </row>
    <row r="17" spans="1:22" ht="36" customHeight="1">
      <c r="A17" s="559">
        <v>9</v>
      </c>
      <c r="B17" s="555" t="s">
        <v>562</v>
      </c>
      <c r="C17" s="17" t="s">
        <v>443</v>
      </c>
      <c r="D17" s="17" t="s">
        <v>443</v>
      </c>
      <c r="E17" s="17" t="s">
        <v>443</v>
      </c>
      <c r="F17" s="17" t="s">
        <v>443</v>
      </c>
      <c r="G17" s="17" t="s">
        <v>443</v>
      </c>
      <c r="H17" s="17">
        <v>6</v>
      </c>
      <c r="I17" s="17">
        <v>4</v>
      </c>
      <c r="J17" s="17">
        <v>0</v>
      </c>
      <c r="K17" s="17">
        <v>0</v>
      </c>
      <c r="L17" s="17" t="s">
        <v>443</v>
      </c>
      <c r="M17" s="17" t="s">
        <v>443</v>
      </c>
      <c r="N17" s="17" t="s">
        <v>443</v>
      </c>
      <c r="O17" s="17" t="s">
        <v>443</v>
      </c>
      <c r="P17" s="17" t="s">
        <v>443</v>
      </c>
      <c r="Q17" s="17" t="s">
        <v>443</v>
      </c>
      <c r="R17" s="17" t="s">
        <v>443</v>
      </c>
      <c r="S17" s="17" t="s">
        <v>443</v>
      </c>
      <c r="T17" s="17" t="s">
        <v>443</v>
      </c>
      <c r="U17" s="17" t="s">
        <v>443</v>
      </c>
      <c r="V17" s="410" t="s">
        <v>443</v>
      </c>
    </row>
    <row r="18" spans="1:22" ht="24.75" customHeight="1">
      <c r="A18" s="559">
        <v>10</v>
      </c>
      <c r="B18" s="555" t="s">
        <v>563</v>
      </c>
      <c r="C18" s="17" t="s">
        <v>443</v>
      </c>
      <c r="D18" s="595" t="s">
        <v>443</v>
      </c>
      <c r="E18" s="17" t="s">
        <v>443</v>
      </c>
      <c r="F18" s="17" t="s">
        <v>443</v>
      </c>
      <c r="G18" s="17" t="s">
        <v>443</v>
      </c>
      <c r="H18" s="17">
        <v>5</v>
      </c>
      <c r="I18" s="17">
        <v>0</v>
      </c>
      <c r="J18" s="17">
        <v>1</v>
      </c>
      <c r="K18" s="17">
        <v>0</v>
      </c>
      <c r="L18" s="17" t="s">
        <v>443</v>
      </c>
      <c r="M18" s="17" t="s">
        <v>443</v>
      </c>
      <c r="N18" s="635" t="s">
        <v>441</v>
      </c>
      <c r="O18" s="635" t="s">
        <v>441</v>
      </c>
      <c r="P18" s="635" t="s">
        <v>441</v>
      </c>
      <c r="Q18" s="17" t="s">
        <v>443</v>
      </c>
      <c r="R18" s="17" t="s">
        <v>443</v>
      </c>
      <c r="S18" s="635" t="s">
        <v>441</v>
      </c>
      <c r="T18" s="635" t="s">
        <v>441</v>
      </c>
      <c r="U18" s="17" t="s">
        <v>443</v>
      </c>
      <c r="V18" s="410" t="s">
        <v>443</v>
      </c>
    </row>
    <row r="19" spans="1:22" ht="24.75" customHeight="1">
      <c r="A19" s="559">
        <v>11</v>
      </c>
      <c r="B19" s="555" t="s">
        <v>570</v>
      </c>
      <c r="C19" s="17" t="s">
        <v>443</v>
      </c>
      <c r="D19" s="17" t="s">
        <v>443</v>
      </c>
      <c r="E19" s="17" t="s">
        <v>443</v>
      </c>
      <c r="F19" s="17" t="s">
        <v>443</v>
      </c>
      <c r="G19" s="17" t="s">
        <v>443</v>
      </c>
      <c r="H19" s="17">
        <v>2</v>
      </c>
      <c r="I19" s="17">
        <v>15</v>
      </c>
      <c r="J19" s="17">
        <v>10</v>
      </c>
      <c r="K19" s="17">
        <v>0</v>
      </c>
      <c r="L19" s="17" t="s">
        <v>443</v>
      </c>
      <c r="M19" s="17" t="s">
        <v>443</v>
      </c>
      <c r="N19" s="17" t="s">
        <v>443</v>
      </c>
      <c r="O19" s="17" t="s">
        <v>443</v>
      </c>
      <c r="P19" s="17" t="s">
        <v>443</v>
      </c>
      <c r="Q19" s="17" t="s">
        <v>443</v>
      </c>
      <c r="R19" s="17" t="s">
        <v>443</v>
      </c>
      <c r="S19" s="17" t="s">
        <v>443</v>
      </c>
      <c r="T19" s="17" t="s">
        <v>443</v>
      </c>
      <c r="U19" s="17" t="s">
        <v>443</v>
      </c>
      <c r="V19" s="410" t="s">
        <v>443</v>
      </c>
    </row>
    <row r="20" spans="1:22" ht="19.5" customHeight="1">
      <c r="A20" s="559">
        <v>12</v>
      </c>
      <c r="B20" s="555" t="s">
        <v>545</v>
      </c>
      <c r="C20" s="17" t="s">
        <v>443</v>
      </c>
      <c r="D20" s="17" t="s">
        <v>443</v>
      </c>
      <c r="E20" s="17" t="s">
        <v>443</v>
      </c>
      <c r="F20" s="17" t="s">
        <v>443</v>
      </c>
      <c r="G20" s="17" t="s">
        <v>443</v>
      </c>
      <c r="H20" s="17">
        <v>4</v>
      </c>
      <c r="I20" s="17">
        <v>1</v>
      </c>
      <c r="J20" s="17">
        <v>1</v>
      </c>
      <c r="K20" s="17">
        <v>0</v>
      </c>
      <c r="L20" s="17" t="s">
        <v>443</v>
      </c>
      <c r="M20" s="17" t="s">
        <v>443</v>
      </c>
      <c r="N20" s="17" t="s">
        <v>443</v>
      </c>
      <c r="O20" s="17" t="s">
        <v>443</v>
      </c>
      <c r="P20" s="595" t="s">
        <v>443</v>
      </c>
      <c r="Q20" s="17" t="s">
        <v>443</v>
      </c>
      <c r="R20" s="17" t="s">
        <v>443</v>
      </c>
      <c r="S20" s="411" t="s">
        <v>441</v>
      </c>
      <c r="T20" s="411" t="s">
        <v>441</v>
      </c>
      <c r="U20" s="17" t="s">
        <v>443</v>
      </c>
      <c r="V20" s="410" t="s">
        <v>443</v>
      </c>
    </row>
    <row r="21" spans="1:22" ht="19.5" customHeight="1">
      <c r="A21" s="559">
        <v>13</v>
      </c>
      <c r="B21" s="555" t="s">
        <v>546</v>
      </c>
      <c r="C21" s="17" t="s">
        <v>443</v>
      </c>
      <c r="D21" s="17" t="s">
        <v>443</v>
      </c>
      <c r="E21" s="17" t="s">
        <v>443</v>
      </c>
      <c r="F21" s="17" t="s">
        <v>443</v>
      </c>
      <c r="G21" s="17" t="s">
        <v>443</v>
      </c>
      <c r="H21" s="17">
        <v>3</v>
      </c>
      <c r="I21" s="17">
        <v>1</v>
      </c>
      <c r="J21" s="17">
        <v>3</v>
      </c>
      <c r="K21" s="17">
        <v>0</v>
      </c>
      <c r="L21" s="17" t="s">
        <v>443</v>
      </c>
      <c r="M21" s="17" t="s">
        <v>443</v>
      </c>
      <c r="N21" s="17" t="s">
        <v>443</v>
      </c>
      <c r="O21" s="17" t="s">
        <v>443</v>
      </c>
      <c r="P21" s="17" t="s">
        <v>443</v>
      </c>
      <c r="Q21" s="17" t="s">
        <v>443</v>
      </c>
      <c r="R21" s="17" t="s">
        <v>443</v>
      </c>
      <c r="S21" s="17" t="s">
        <v>443</v>
      </c>
      <c r="T21" s="17" t="s">
        <v>443</v>
      </c>
      <c r="U21" s="17" t="s">
        <v>443</v>
      </c>
      <c r="V21" s="410" t="s">
        <v>443</v>
      </c>
    </row>
    <row r="22" spans="1:22" ht="24.75" customHeight="1">
      <c r="A22" s="559">
        <v>14</v>
      </c>
      <c r="B22" s="555" t="s">
        <v>162</v>
      </c>
      <c r="C22" s="17" t="s">
        <v>443</v>
      </c>
      <c r="D22" s="17" t="s">
        <v>443</v>
      </c>
      <c r="E22" s="17" t="s">
        <v>443</v>
      </c>
      <c r="F22" s="17" t="s">
        <v>443</v>
      </c>
      <c r="G22" s="17" t="s">
        <v>443</v>
      </c>
      <c r="H22" s="17">
        <v>4</v>
      </c>
      <c r="I22" s="17">
        <v>0</v>
      </c>
      <c r="J22" s="17">
        <v>0</v>
      </c>
      <c r="K22" s="17">
        <v>0</v>
      </c>
      <c r="L22" s="17" t="s">
        <v>443</v>
      </c>
      <c r="M22" s="17" t="s">
        <v>443</v>
      </c>
      <c r="N22" s="17" t="s">
        <v>443</v>
      </c>
      <c r="O22" s="17" t="s">
        <v>443</v>
      </c>
      <c r="P22" s="17" t="s">
        <v>443</v>
      </c>
      <c r="Q22" s="17" t="s">
        <v>443</v>
      </c>
      <c r="R22" s="17" t="s">
        <v>443</v>
      </c>
      <c r="S22" s="17" t="s">
        <v>443</v>
      </c>
      <c r="T22" s="17" t="s">
        <v>443</v>
      </c>
      <c r="U22" s="17" t="s">
        <v>443</v>
      </c>
      <c r="V22" s="410" t="s">
        <v>443</v>
      </c>
    </row>
    <row r="23" spans="1:22" ht="24.75" customHeight="1">
      <c r="A23" s="559">
        <v>15</v>
      </c>
      <c r="B23" s="555" t="s">
        <v>523</v>
      </c>
      <c r="C23" s="17" t="s">
        <v>443</v>
      </c>
      <c r="D23" s="17" t="s">
        <v>443</v>
      </c>
      <c r="E23" s="17" t="s">
        <v>443</v>
      </c>
      <c r="F23" s="17" t="s">
        <v>443</v>
      </c>
      <c r="G23" s="17" t="s">
        <v>443</v>
      </c>
      <c r="H23" s="17">
        <v>4</v>
      </c>
      <c r="I23" s="17">
        <v>5</v>
      </c>
      <c r="J23" s="17">
        <v>0</v>
      </c>
      <c r="K23" s="17">
        <v>0</v>
      </c>
      <c r="L23" s="17" t="s">
        <v>443</v>
      </c>
      <c r="M23" s="17" t="s">
        <v>443</v>
      </c>
      <c r="N23" s="17" t="s">
        <v>443</v>
      </c>
      <c r="O23" s="17" t="s">
        <v>443</v>
      </c>
      <c r="P23" s="17" t="s">
        <v>443</v>
      </c>
      <c r="Q23" s="17" t="s">
        <v>443</v>
      </c>
      <c r="R23" s="17" t="s">
        <v>443</v>
      </c>
      <c r="S23" s="411" t="s">
        <v>441</v>
      </c>
      <c r="T23" s="411" t="s">
        <v>441</v>
      </c>
      <c r="U23" s="17" t="s">
        <v>443</v>
      </c>
      <c r="V23" s="410" t="s">
        <v>443</v>
      </c>
    </row>
    <row r="24" spans="1:22" ht="24.75" customHeight="1">
      <c r="A24" s="559">
        <v>16</v>
      </c>
      <c r="B24" s="555" t="s">
        <v>567</v>
      </c>
      <c r="C24" s="17" t="s">
        <v>443</v>
      </c>
      <c r="D24" s="17" t="s">
        <v>443</v>
      </c>
      <c r="E24" s="17" t="s">
        <v>443</v>
      </c>
      <c r="F24" s="17" t="s">
        <v>443</v>
      </c>
      <c r="G24" s="17" t="s">
        <v>443</v>
      </c>
      <c r="H24" s="17">
        <v>16</v>
      </c>
      <c r="I24" s="17">
        <v>0</v>
      </c>
      <c r="J24" s="17">
        <v>0</v>
      </c>
      <c r="K24" s="17">
        <v>0</v>
      </c>
      <c r="L24" s="17" t="s">
        <v>443</v>
      </c>
      <c r="M24" s="17" t="s">
        <v>443</v>
      </c>
      <c r="N24" s="17" t="s">
        <v>443</v>
      </c>
      <c r="O24" s="17" t="s">
        <v>443</v>
      </c>
      <c r="P24" s="17" t="s">
        <v>443</v>
      </c>
      <c r="Q24" s="17" t="s">
        <v>443</v>
      </c>
      <c r="R24" s="17" t="s">
        <v>443</v>
      </c>
      <c r="S24" s="17" t="s">
        <v>443</v>
      </c>
      <c r="T24" s="17" t="s">
        <v>443</v>
      </c>
      <c r="U24" s="17" t="s">
        <v>443</v>
      </c>
      <c r="V24" s="410" t="s">
        <v>443</v>
      </c>
    </row>
    <row r="25" spans="1:22" s="604" customFormat="1" ht="18" customHeight="1">
      <c r="A25" s="605">
        <v>17</v>
      </c>
      <c r="B25" s="606" t="s">
        <v>548</v>
      </c>
      <c r="C25" s="607" t="s">
        <v>443</v>
      </c>
      <c r="D25" s="607" t="s">
        <v>443</v>
      </c>
      <c r="E25" s="607" t="s">
        <v>443</v>
      </c>
      <c r="F25" s="607" t="s">
        <v>443</v>
      </c>
      <c r="G25" s="607" t="s">
        <v>443</v>
      </c>
      <c r="H25" s="607">
        <v>5</v>
      </c>
      <c r="I25" s="607">
        <v>0</v>
      </c>
      <c r="J25" s="607">
        <v>0</v>
      </c>
      <c r="K25" s="607">
        <v>0</v>
      </c>
      <c r="L25" s="607" t="s">
        <v>443</v>
      </c>
      <c r="M25" s="607" t="s">
        <v>443</v>
      </c>
      <c r="N25" s="607" t="s">
        <v>443</v>
      </c>
      <c r="O25" s="607" t="s">
        <v>443</v>
      </c>
      <c r="P25" s="607" t="s">
        <v>443</v>
      </c>
      <c r="Q25" s="607" t="s">
        <v>443</v>
      </c>
      <c r="R25" s="607" t="s">
        <v>443</v>
      </c>
      <c r="S25" s="607" t="s">
        <v>443</v>
      </c>
      <c r="T25" s="607" t="s">
        <v>443</v>
      </c>
      <c r="U25" s="607" t="s">
        <v>443</v>
      </c>
      <c r="V25" s="608" t="s">
        <v>443</v>
      </c>
    </row>
    <row r="26" spans="1:22" ht="24.75" customHeight="1">
      <c r="A26" s="559">
        <v>18</v>
      </c>
      <c r="B26" s="555" t="s">
        <v>566</v>
      </c>
      <c r="C26" s="17" t="s">
        <v>443</v>
      </c>
      <c r="D26" s="17" t="s">
        <v>443</v>
      </c>
      <c r="E26" s="17" t="s">
        <v>443</v>
      </c>
      <c r="F26" s="17" t="s">
        <v>443</v>
      </c>
      <c r="G26" s="17" t="s">
        <v>443</v>
      </c>
      <c r="H26" s="17">
        <v>4</v>
      </c>
      <c r="I26" s="17">
        <v>0</v>
      </c>
      <c r="J26" s="17">
        <v>0</v>
      </c>
      <c r="K26" s="17">
        <v>0</v>
      </c>
      <c r="L26" s="595" t="s">
        <v>443</v>
      </c>
      <c r="M26" s="17" t="s">
        <v>443</v>
      </c>
      <c r="N26" s="17" t="s">
        <v>443</v>
      </c>
      <c r="O26" s="17" t="s">
        <v>443</v>
      </c>
      <c r="P26" s="17" t="s">
        <v>443</v>
      </c>
      <c r="Q26" s="17" t="s">
        <v>443</v>
      </c>
      <c r="R26" s="17" t="s">
        <v>443</v>
      </c>
      <c r="S26" s="17" t="s">
        <v>443</v>
      </c>
      <c r="T26" s="17" t="s">
        <v>443</v>
      </c>
      <c r="U26" s="17" t="s">
        <v>443</v>
      </c>
      <c r="V26" s="410" t="s">
        <v>443</v>
      </c>
    </row>
    <row r="27" spans="1:22" ht="24.75" customHeight="1">
      <c r="A27" s="559">
        <v>19</v>
      </c>
      <c r="B27" s="555" t="s">
        <v>559</v>
      </c>
      <c r="C27" s="17" t="s">
        <v>443</v>
      </c>
      <c r="D27" s="17" t="s">
        <v>443</v>
      </c>
      <c r="E27" s="17" t="s">
        <v>443</v>
      </c>
      <c r="F27" s="17" t="s">
        <v>443</v>
      </c>
      <c r="G27" s="17" t="s">
        <v>443</v>
      </c>
      <c r="H27" s="17">
        <v>3</v>
      </c>
      <c r="I27" s="17">
        <v>0</v>
      </c>
      <c r="J27" s="17">
        <v>0</v>
      </c>
      <c r="K27" s="17">
        <v>0</v>
      </c>
      <c r="L27" s="17" t="s">
        <v>443</v>
      </c>
      <c r="M27" s="17" t="s">
        <v>443</v>
      </c>
      <c r="N27" s="17" t="s">
        <v>443</v>
      </c>
      <c r="O27" s="17" t="s">
        <v>443</v>
      </c>
      <c r="P27" s="17" t="s">
        <v>443</v>
      </c>
      <c r="Q27" s="17" t="s">
        <v>443</v>
      </c>
      <c r="R27" s="17" t="s">
        <v>443</v>
      </c>
      <c r="S27" s="411" t="s">
        <v>441</v>
      </c>
      <c r="T27" s="411" t="s">
        <v>441</v>
      </c>
      <c r="U27" s="17" t="s">
        <v>443</v>
      </c>
      <c r="V27" s="410" t="s">
        <v>443</v>
      </c>
    </row>
    <row r="28" spans="1:22" ht="19.5" customHeight="1">
      <c r="A28" s="559">
        <v>20</v>
      </c>
      <c r="B28" s="555" t="s">
        <v>549</v>
      </c>
      <c r="C28" s="17" t="s">
        <v>443</v>
      </c>
      <c r="D28" s="17" t="s">
        <v>443</v>
      </c>
      <c r="E28" s="17" t="s">
        <v>443</v>
      </c>
      <c r="F28" s="17" t="s">
        <v>443</v>
      </c>
      <c r="G28" s="17" t="s">
        <v>443</v>
      </c>
      <c r="H28" s="17">
        <v>12</v>
      </c>
      <c r="I28" s="17">
        <v>1</v>
      </c>
      <c r="J28" s="17">
        <v>0</v>
      </c>
      <c r="K28" s="17">
        <v>0</v>
      </c>
      <c r="L28" s="17" t="s">
        <v>443</v>
      </c>
      <c r="M28" s="17" t="s">
        <v>443</v>
      </c>
      <c r="N28" s="17" t="s">
        <v>443</v>
      </c>
      <c r="O28" s="17" t="s">
        <v>443</v>
      </c>
      <c r="P28" s="17" t="s">
        <v>443</v>
      </c>
      <c r="Q28" s="17" t="s">
        <v>443</v>
      </c>
      <c r="R28" s="17" t="s">
        <v>443</v>
      </c>
      <c r="S28" s="17" t="s">
        <v>443</v>
      </c>
      <c r="T28" s="17" t="s">
        <v>443</v>
      </c>
      <c r="U28" s="17" t="s">
        <v>443</v>
      </c>
      <c r="V28" s="410" t="s">
        <v>443</v>
      </c>
    </row>
    <row r="29" spans="1:22" ht="19.5" customHeight="1">
      <c r="A29" s="559">
        <v>21</v>
      </c>
      <c r="B29" s="555" t="s">
        <v>163</v>
      </c>
      <c r="C29" s="17" t="s">
        <v>443</v>
      </c>
      <c r="D29" s="17" t="s">
        <v>443</v>
      </c>
      <c r="E29" s="17" t="s">
        <v>443</v>
      </c>
      <c r="F29" s="17" t="s">
        <v>443</v>
      </c>
      <c r="G29" s="17" t="s">
        <v>443</v>
      </c>
      <c r="H29" s="17">
        <v>10</v>
      </c>
      <c r="I29" s="17">
        <v>0</v>
      </c>
      <c r="J29" s="17">
        <v>1</v>
      </c>
      <c r="K29" s="17">
        <v>0</v>
      </c>
      <c r="L29" s="17" t="s">
        <v>443</v>
      </c>
      <c r="M29" s="17" t="s">
        <v>443</v>
      </c>
      <c r="N29" s="17" t="s">
        <v>443</v>
      </c>
      <c r="O29" s="17" t="s">
        <v>443</v>
      </c>
      <c r="P29" s="17" t="s">
        <v>443</v>
      </c>
      <c r="Q29" s="17" t="s">
        <v>443</v>
      </c>
      <c r="R29" s="17" t="s">
        <v>443</v>
      </c>
      <c r="S29" s="17" t="s">
        <v>443</v>
      </c>
      <c r="T29" s="17" t="s">
        <v>443</v>
      </c>
      <c r="U29" s="17" t="s">
        <v>443</v>
      </c>
      <c r="V29" s="410" t="s">
        <v>443</v>
      </c>
    </row>
    <row r="30" spans="1:22" ht="28.5" customHeight="1">
      <c r="A30" s="559">
        <v>22</v>
      </c>
      <c r="B30" s="555" t="s">
        <v>164</v>
      </c>
      <c r="C30" s="17" t="s">
        <v>443</v>
      </c>
      <c r="D30" s="17" t="s">
        <v>443</v>
      </c>
      <c r="E30" s="17" t="s">
        <v>443</v>
      </c>
      <c r="F30" s="17" t="s">
        <v>443</v>
      </c>
      <c r="G30" s="17" t="s">
        <v>443</v>
      </c>
      <c r="H30" s="17">
        <v>5</v>
      </c>
      <c r="I30" s="17">
        <v>0</v>
      </c>
      <c r="J30" s="17">
        <v>0</v>
      </c>
      <c r="K30" s="17">
        <v>0</v>
      </c>
      <c r="L30" s="17" t="s">
        <v>443</v>
      </c>
      <c r="M30" s="411" t="s">
        <v>441</v>
      </c>
      <c r="N30" s="17" t="s">
        <v>443</v>
      </c>
      <c r="O30" s="17" t="s">
        <v>443</v>
      </c>
      <c r="P30" s="411" t="s">
        <v>441</v>
      </c>
      <c r="Q30" s="17" t="s">
        <v>443</v>
      </c>
      <c r="R30" s="17" t="s">
        <v>443</v>
      </c>
      <c r="S30" s="411" t="s">
        <v>441</v>
      </c>
      <c r="T30" s="411" t="s">
        <v>441</v>
      </c>
      <c r="U30" s="17" t="s">
        <v>443</v>
      </c>
      <c r="V30" s="410" t="s">
        <v>443</v>
      </c>
    </row>
    <row r="31" spans="1:22" ht="29.25" customHeight="1">
      <c r="A31" s="559">
        <v>23</v>
      </c>
      <c r="B31" s="555" t="s">
        <v>165</v>
      </c>
      <c r="C31" s="17" t="s">
        <v>443</v>
      </c>
      <c r="D31" s="17" t="s">
        <v>443</v>
      </c>
      <c r="E31" s="17" t="s">
        <v>443</v>
      </c>
      <c r="F31" s="17" t="s">
        <v>443</v>
      </c>
      <c r="G31" s="17" t="s">
        <v>443</v>
      </c>
      <c r="H31" s="17">
        <v>3</v>
      </c>
      <c r="I31" s="17">
        <v>0</v>
      </c>
      <c r="J31" s="17">
        <v>0</v>
      </c>
      <c r="K31" s="17">
        <v>0</v>
      </c>
      <c r="L31" s="17" t="s">
        <v>443</v>
      </c>
      <c r="M31" s="17" t="s">
        <v>443</v>
      </c>
      <c r="N31" s="17" t="s">
        <v>443</v>
      </c>
      <c r="O31" s="17" t="s">
        <v>443</v>
      </c>
      <c r="P31" s="17" t="s">
        <v>443</v>
      </c>
      <c r="Q31" s="17" t="s">
        <v>443</v>
      </c>
      <c r="R31" s="17" t="s">
        <v>443</v>
      </c>
      <c r="S31" s="17" t="s">
        <v>443</v>
      </c>
      <c r="T31" s="17" t="s">
        <v>443</v>
      </c>
      <c r="U31" s="17" t="s">
        <v>443</v>
      </c>
      <c r="V31" s="410" t="s">
        <v>443</v>
      </c>
    </row>
    <row r="32" spans="1:22" ht="24.75" customHeight="1">
      <c r="A32" s="559">
        <v>24</v>
      </c>
      <c r="B32" s="555" t="s">
        <v>166</v>
      </c>
      <c r="C32" s="17" t="s">
        <v>443</v>
      </c>
      <c r="D32" s="17" t="s">
        <v>443</v>
      </c>
      <c r="E32" s="17" t="s">
        <v>443</v>
      </c>
      <c r="F32" s="17" t="s">
        <v>443</v>
      </c>
      <c r="G32" s="17" t="s">
        <v>443</v>
      </c>
      <c r="H32" s="17">
        <v>15</v>
      </c>
      <c r="I32" s="17">
        <v>0</v>
      </c>
      <c r="J32" s="17">
        <v>0</v>
      </c>
      <c r="K32" s="17">
        <v>0</v>
      </c>
      <c r="L32" s="17" t="s">
        <v>443</v>
      </c>
      <c r="M32" s="17" t="s">
        <v>443</v>
      </c>
      <c r="N32" s="17" t="s">
        <v>443</v>
      </c>
      <c r="O32" s="17" t="s">
        <v>443</v>
      </c>
      <c r="P32" s="17" t="s">
        <v>443</v>
      </c>
      <c r="Q32" s="17" t="s">
        <v>443</v>
      </c>
      <c r="R32" s="17" t="s">
        <v>443</v>
      </c>
      <c r="S32" s="411" t="s">
        <v>441</v>
      </c>
      <c r="T32" s="411" t="s">
        <v>441</v>
      </c>
      <c r="U32" s="17" t="s">
        <v>443</v>
      </c>
      <c r="V32" s="410" t="s">
        <v>443</v>
      </c>
    </row>
    <row r="33" spans="1:22" ht="24.75" customHeight="1">
      <c r="A33" s="559">
        <v>25</v>
      </c>
      <c r="B33" s="557" t="s">
        <v>49</v>
      </c>
      <c r="C33" s="553" t="s">
        <v>443</v>
      </c>
      <c r="D33" s="553" t="s">
        <v>443</v>
      </c>
      <c r="E33" s="553" t="s">
        <v>443</v>
      </c>
      <c r="F33" s="553" t="s">
        <v>443</v>
      </c>
      <c r="G33" s="553" t="s">
        <v>443</v>
      </c>
      <c r="H33" s="553">
        <v>8</v>
      </c>
      <c r="I33" s="553">
        <v>0</v>
      </c>
      <c r="J33" s="553">
        <v>0</v>
      </c>
      <c r="K33" s="553">
        <v>0</v>
      </c>
      <c r="L33" s="17" t="s">
        <v>443</v>
      </c>
      <c r="M33" s="553" t="s">
        <v>443</v>
      </c>
      <c r="N33" s="17" t="s">
        <v>443</v>
      </c>
      <c r="O33" s="17" t="s">
        <v>443</v>
      </c>
      <c r="P33" s="17" t="s">
        <v>443</v>
      </c>
      <c r="Q33" s="553" t="s">
        <v>443</v>
      </c>
      <c r="R33" s="553" t="s">
        <v>443</v>
      </c>
      <c r="S33" s="553" t="s">
        <v>443</v>
      </c>
      <c r="T33" s="553" t="s">
        <v>443</v>
      </c>
      <c r="U33" s="553" t="s">
        <v>443</v>
      </c>
      <c r="V33" s="554" t="s">
        <v>443</v>
      </c>
    </row>
    <row r="34" spans="1:22" ht="30" customHeight="1" thickBot="1">
      <c r="A34" s="560">
        <v>26</v>
      </c>
      <c r="B34" s="558" t="s">
        <v>477</v>
      </c>
      <c r="C34" s="491" t="s">
        <v>443</v>
      </c>
      <c r="D34" s="491" t="s">
        <v>443</v>
      </c>
      <c r="E34" s="491" t="s">
        <v>443</v>
      </c>
      <c r="F34" s="491" t="s">
        <v>443</v>
      </c>
      <c r="G34" s="491" t="s">
        <v>443</v>
      </c>
      <c r="H34" s="491">
        <v>4</v>
      </c>
      <c r="I34" s="491">
        <v>0</v>
      </c>
      <c r="J34" s="491">
        <v>2</v>
      </c>
      <c r="K34" s="491">
        <v>0</v>
      </c>
      <c r="L34" s="491" t="s">
        <v>443</v>
      </c>
      <c r="M34" s="491" t="s">
        <v>443</v>
      </c>
      <c r="N34" s="491" t="s">
        <v>443</v>
      </c>
      <c r="O34" s="491" t="s">
        <v>443</v>
      </c>
      <c r="P34" s="491" t="s">
        <v>443</v>
      </c>
      <c r="Q34" s="491" t="s">
        <v>443</v>
      </c>
      <c r="R34" s="491" t="s">
        <v>443</v>
      </c>
      <c r="S34" s="588" t="s">
        <v>441</v>
      </c>
      <c r="T34" s="588" t="s">
        <v>441</v>
      </c>
      <c r="U34" s="491" t="s">
        <v>443</v>
      </c>
      <c r="V34" s="492" t="s">
        <v>443</v>
      </c>
    </row>
    <row r="35" spans="1:22" ht="0" customHeight="1" hidden="1" thickBot="1">
      <c r="A35" s="627"/>
      <c r="B35" s="1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628"/>
      <c r="T35" s="628"/>
      <c r="U35" s="154"/>
      <c r="V35" s="154"/>
    </row>
    <row r="36" spans="1:22" ht="12" customHeight="1">
      <c r="A36" s="995" t="s">
        <v>312</v>
      </c>
      <c r="B36" s="995"/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</row>
    <row r="37" spans="2:22" ht="13.5">
      <c r="B37" s="703" t="s">
        <v>438</v>
      </c>
      <c r="C37" s="703"/>
      <c r="D37" s="703"/>
      <c r="E37" s="703"/>
      <c r="F37" s="703"/>
      <c r="G37" s="703"/>
      <c r="H37" s="703"/>
      <c r="I37" s="703"/>
      <c r="J37" s="703"/>
      <c r="K37" s="703"/>
      <c r="L37" s="703"/>
      <c r="M37" s="703"/>
      <c r="N37" s="703"/>
      <c r="O37" s="703"/>
      <c r="P37" s="703"/>
      <c r="Q37" s="703"/>
      <c r="R37" s="703"/>
      <c r="S37" s="703"/>
      <c r="T37" s="703"/>
      <c r="U37" s="703"/>
      <c r="V37" s="703"/>
    </row>
    <row r="38" ht="13.5">
      <c r="B38" s="969"/>
    </row>
    <row r="39" ht="13.5">
      <c r="B39" s="969"/>
    </row>
  </sheetData>
  <sheetProtection/>
  <mergeCells count="30">
    <mergeCell ref="A1:V1"/>
    <mergeCell ref="A36:V36"/>
    <mergeCell ref="A3:A8"/>
    <mergeCell ref="S2:V2"/>
    <mergeCell ref="K3:K8"/>
    <mergeCell ref="L3:L8"/>
    <mergeCell ref="V6:V8"/>
    <mergeCell ref="U3:V5"/>
    <mergeCell ref="M5:M8"/>
    <mergeCell ref="N5:N8"/>
    <mergeCell ref="U6:U8"/>
    <mergeCell ref="B37:V37"/>
    <mergeCell ref="O5:O8"/>
    <mergeCell ref="P5:P8"/>
    <mergeCell ref="B3:B8"/>
    <mergeCell ref="C3:C8"/>
    <mergeCell ref="D3:D8"/>
    <mergeCell ref="E3:E8"/>
    <mergeCell ref="F3:F8"/>
    <mergeCell ref="G3:G8"/>
    <mergeCell ref="B38:B39"/>
    <mergeCell ref="S6:S8"/>
    <mergeCell ref="H3:H8"/>
    <mergeCell ref="I3:I8"/>
    <mergeCell ref="M3:R4"/>
    <mergeCell ref="S3:T5"/>
    <mergeCell ref="T6:T8"/>
    <mergeCell ref="Q5:Q8"/>
    <mergeCell ref="R5:R8"/>
    <mergeCell ref="J3:J8"/>
  </mergeCells>
  <printOptions/>
  <pageMargins left="0.3937007874015748" right="0.3937007874015748" top="0" bottom="0" header="0.15748031496062992" footer="0.15748031496062992"/>
  <pageSetup horizontalDpi="300" verticalDpi="3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7">
      <selection activeCell="E23" sqref="E23"/>
    </sheetView>
  </sheetViews>
  <sheetFormatPr defaultColWidth="9.140625" defaultRowHeight="12.75"/>
  <cols>
    <col min="1" max="1" width="3.421875" style="23" customWidth="1"/>
    <col min="2" max="2" width="21.7109375" style="23" customWidth="1"/>
    <col min="3" max="4" width="4.57421875" style="23" customWidth="1"/>
    <col min="5" max="5" width="5.421875" style="23" customWidth="1"/>
    <col min="6" max="7" width="4.57421875" style="23" customWidth="1"/>
    <col min="8" max="8" width="5.28125" style="23" customWidth="1"/>
    <col min="9" max="10" width="4.57421875" style="23" customWidth="1"/>
    <col min="11" max="11" width="5.00390625" style="563" customWidth="1"/>
    <col min="12" max="13" width="4.57421875" style="23" customWidth="1"/>
    <col min="14" max="14" width="5.140625" style="23" customWidth="1"/>
    <col min="15" max="16" width="4.57421875" style="23" customWidth="1"/>
    <col min="17" max="17" width="5.140625" style="23" customWidth="1"/>
    <col min="18" max="19" width="4.57421875" style="23" customWidth="1"/>
    <col min="20" max="20" width="5.140625" style="23" customWidth="1"/>
    <col min="21" max="22" width="4.57421875" style="23" customWidth="1"/>
    <col min="23" max="23" width="5.00390625" style="23" customWidth="1"/>
    <col min="24" max="24" width="4.57421875" style="23" customWidth="1"/>
    <col min="25" max="25" width="4.421875" style="23" customWidth="1"/>
    <col min="26" max="26" width="5.00390625" style="23" customWidth="1"/>
    <col min="27" max="16384" width="9.140625" style="23" customWidth="1"/>
  </cols>
  <sheetData>
    <row r="1" spans="1:26" ht="22.5" customHeight="1">
      <c r="A1" s="670" t="s">
        <v>457</v>
      </c>
      <c r="B1" s="670"/>
      <c r="C1" s="670"/>
      <c r="D1" s="670"/>
      <c r="E1" s="670"/>
      <c r="F1" s="670"/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</row>
    <row r="2" spans="2:26" ht="11.25" customHeight="1" thickBot="1">
      <c r="B2" s="413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Y2" s="998" t="s">
        <v>311</v>
      </c>
      <c r="Z2" s="998"/>
    </row>
    <row r="3" spans="1:26" ht="67.5" customHeight="1">
      <c r="A3" s="996" t="s">
        <v>466</v>
      </c>
      <c r="B3" s="1008" t="s">
        <v>416</v>
      </c>
      <c r="C3" s="1005" t="s">
        <v>459</v>
      </c>
      <c r="D3" s="1005"/>
      <c r="E3" s="1006"/>
      <c r="F3" s="1007" t="s">
        <v>460</v>
      </c>
      <c r="G3" s="1005"/>
      <c r="H3" s="1006"/>
      <c r="I3" s="1007" t="s">
        <v>461</v>
      </c>
      <c r="J3" s="1005"/>
      <c r="K3" s="1006"/>
      <c r="L3" s="1007" t="s">
        <v>462</v>
      </c>
      <c r="M3" s="1005"/>
      <c r="N3" s="1006"/>
      <c r="O3" s="1007" t="s">
        <v>468</v>
      </c>
      <c r="P3" s="1005"/>
      <c r="Q3" s="1006"/>
      <c r="R3" s="1007" t="s">
        <v>469</v>
      </c>
      <c r="S3" s="1005"/>
      <c r="T3" s="1006"/>
      <c r="U3" s="1007" t="s">
        <v>463</v>
      </c>
      <c r="V3" s="1005"/>
      <c r="W3" s="1006"/>
      <c r="X3" s="1011" t="s">
        <v>414</v>
      </c>
      <c r="Y3" s="1011"/>
      <c r="Z3" s="1012"/>
    </row>
    <row r="4" spans="1:26" ht="41.25" customHeight="1" thickBot="1">
      <c r="A4" s="1010"/>
      <c r="B4" s="1009"/>
      <c r="C4" s="409" t="s">
        <v>464</v>
      </c>
      <c r="D4" s="409" t="s">
        <v>465</v>
      </c>
      <c r="E4" s="564" t="s">
        <v>413</v>
      </c>
      <c r="F4" s="414" t="s">
        <v>464</v>
      </c>
      <c r="G4" s="409" t="s">
        <v>465</v>
      </c>
      <c r="H4" s="564" t="s">
        <v>413</v>
      </c>
      <c r="I4" s="414" t="s">
        <v>464</v>
      </c>
      <c r="J4" s="409" t="s">
        <v>465</v>
      </c>
      <c r="K4" s="564" t="s">
        <v>413</v>
      </c>
      <c r="L4" s="414" t="s">
        <v>464</v>
      </c>
      <c r="M4" s="409" t="s">
        <v>465</v>
      </c>
      <c r="N4" s="564" t="s">
        <v>413</v>
      </c>
      <c r="O4" s="414" t="s">
        <v>464</v>
      </c>
      <c r="P4" s="409" t="s">
        <v>465</v>
      </c>
      <c r="Q4" s="564" t="s">
        <v>413</v>
      </c>
      <c r="R4" s="414" t="s">
        <v>464</v>
      </c>
      <c r="S4" s="409" t="s">
        <v>465</v>
      </c>
      <c r="T4" s="564" t="s">
        <v>413</v>
      </c>
      <c r="U4" s="409" t="s">
        <v>464</v>
      </c>
      <c r="V4" s="409" t="s">
        <v>465</v>
      </c>
      <c r="W4" s="564" t="s">
        <v>413</v>
      </c>
      <c r="X4" s="409" t="s">
        <v>464</v>
      </c>
      <c r="Y4" s="409" t="s">
        <v>465</v>
      </c>
      <c r="Z4" s="565" t="s">
        <v>413</v>
      </c>
    </row>
    <row r="5" spans="1:26" s="581" customFormat="1" ht="10.5" customHeight="1" thickBot="1" thickTop="1">
      <c r="A5" s="584">
        <v>0</v>
      </c>
      <c r="B5" s="585">
        <v>1</v>
      </c>
      <c r="C5" s="593">
        <v>2</v>
      </c>
      <c r="D5" s="593">
        <v>3</v>
      </c>
      <c r="E5" s="594">
        <v>4</v>
      </c>
      <c r="F5" s="594">
        <v>5</v>
      </c>
      <c r="G5" s="593">
        <v>6</v>
      </c>
      <c r="H5" s="594">
        <v>7</v>
      </c>
      <c r="I5" s="594">
        <v>8</v>
      </c>
      <c r="J5" s="593">
        <v>9</v>
      </c>
      <c r="K5" s="594">
        <v>10</v>
      </c>
      <c r="L5" s="594">
        <v>11</v>
      </c>
      <c r="M5" s="593">
        <v>12</v>
      </c>
      <c r="N5" s="594">
        <v>13</v>
      </c>
      <c r="O5" s="594">
        <v>14</v>
      </c>
      <c r="P5" s="593">
        <v>15</v>
      </c>
      <c r="Q5" s="594">
        <v>16</v>
      </c>
      <c r="R5" s="594">
        <v>17</v>
      </c>
      <c r="S5" s="593">
        <v>18</v>
      </c>
      <c r="T5" s="594">
        <v>19</v>
      </c>
      <c r="U5" s="593">
        <v>20</v>
      </c>
      <c r="V5" s="593">
        <v>21</v>
      </c>
      <c r="W5" s="583">
        <v>22</v>
      </c>
      <c r="X5" s="582">
        <v>23</v>
      </c>
      <c r="Y5" s="583">
        <v>24</v>
      </c>
      <c r="Z5" s="586">
        <v>25</v>
      </c>
    </row>
    <row r="6" spans="1:26" s="604" customFormat="1" ht="15" customHeight="1" thickTop="1">
      <c r="A6" s="609">
        <v>1</v>
      </c>
      <c r="B6" s="610" t="s">
        <v>568</v>
      </c>
      <c r="C6" s="611">
        <v>0</v>
      </c>
      <c r="D6" s="612">
        <v>0</v>
      </c>
      <c r="E6" s="613"/>
      <c r="F6" s="611">
        <v>0</v>
      </c>
      <c r="G6" s="612">
        <v>0</v>
      </c>
      <c r="H6" s="613"/>
      <c r="I6" s="611">
        <v>0</v>
      </c>
      <c r="J6" s="612">
        <v>0</v>
      </c>
      <c r="K6" s="613"/>
      <c r="L6" s="611">
        <v>0</v>
      </c>
      <c r="M6" s="612">
        <v>0</v>
      </c>
      <c r="N6" s="613"/>
      <c r="O6" s="611">
        <v>0</v>
      </c>
      <c r="P6" s="612">
        <v>0</v>
      </c>
      <c r="Q6" s="613"/>
      <c r="R6" s="611">
        <v>0</v>
      </c>
      <c r="S6" s="612">
        <v>0</v>
      </c>
      <c r="T6" s="613"/>
      <c r="U6" s="612">
        <v>0</v>
      </c>
      <c r="V6" s="612">
        <v>0</v>
      </c>
      <c r="W6" s="613"/>
      <c r="X6" s="614">
        <f>C6+F6+I6+L6+O6+R6+U6</f>
        <v>0</v>
      </c>
      <c r="Y6" s="614">
        <f>D6+G6+J6+M6+P6+S6+V6</f>
        <v>0</v>
      </c>
      <c r="Z6" s="615"/>
    </row>
    <row r="7" spans="1:26" ht="21.75" customHeight="1">
      <c r="A7" s="415">
        <v>2</v>
      </c>
      <c r="B7" s="468" t="s">
        <v>569</v>
      </c>
      <c r="C7" s="566">
        <v>3</v>
      </c>
      <c r="D7" s="567">
        <v>1</v>
      </c>
      <c r="E7" s="570">
        <f aca="true" t="shared" si="0" ref="E7:E32">D7/C7*100</f>
        <v>33.33333333333333</v>
      </c>
      <c r="F7" s="566">
        <v>1</v>
      </c>
      <c r="G7" s="567">
        <v>1</v>
      </c>
      <c r="H7" s="570">
        <f>G7/F7*100</f>
        <v>100</v>
      </c>
      <c r="I7" s="566">
        <v>3</v>
      </c>
      <c r="J7" s="567">
        <v>2</v>
      </c>
      <c r="K7" s="570">
        <f aca="true" t="shared" si="1" ref="K7:K32">J7/I7*100</f>
        <v>66.66666666666666</v>
      </c>
      <c r="L7" s="566">
        <v>4</v>
      </c>
      <c r="M7" s="567">
        <v>3</v>
      </c>
      <c r="N7" s="570">
        <f aca="true" t="shared" si="2" ref="N7:N32">M7/L7*100</f>
        <v>75</v>
      </c>
      <c r="O7" s="566">
        <v>0</v>
      </c>
      <c r="P7" s="567">
        <v>0</v>
      </c>
      <c r="Q7" s="570"/>
      <c r="R7" s="566">
        <v>3</v>
      </c>
      <c r="S7" s="567">
        <v>2</v>
      </c>
      <c r="T7" s="570">
        <f aca="true" t="shared" si="3" ref="T7:T32">S7/R7*100</f>
        <v>66.66666666666666</v>
      </c>
      <c r="U7" s="567">
        <v>2</v>
      </c>
      <c r="V7" s="567">
        <v>2</v>
      </c>
      <c r="W7" s="570">
        <f>V7/U7*100</f>
        <v>100</v>
      </c>
      <c r="X7" s="567">
        <f aca="true" t="shared" si="4" ref="X7:X31">C7+F7+I7+L7+O7+R7+U7</f>
        <v>16</v>
      </c>
      <c r="Y7" s="567">
        <f>D7+G7+J7+M7+P7+S7+V7</f>
        <v>11</v>
      </c>
      <c r="Z7" s="573">
        <f aca="true" t="shared" si="5" ref="Z7:Z32">Y7/X7*100</f>
        <v>68.75</v>
      </c>
    </row>
    <row r="8" spans="1:26" ht="12" customHeight="1">
      <c r="A8" s="415">
        <v>3</v>
      </c>
      <c r="B8" s="469" t="s">
        <v>540</v>
      </c>
      <c r="C8" s="566">
        <v>3</v>
      </c>
      <c r="D8" s="567">
        <v>3</v>
      </c>
      <c r="E8" s="570">
        <f t="shared" si="0"/>
        <v>100</v>
      </c>
      <c r="F8" s="566">
        <v>1</v>
      </c>
      <c r="G8" s="567">
        <v>0</v>
      </c>
      <c r="H8" s="570">
        <f>G8/F8*100</f>
        <v>0</v>
      </c>
      <c r="I8" s="566">
        <v>3</v>
      </c>
      <c r="J8" s="567">
        <v>3</v>
      </c>
      <c r="K8" s="570">
        <f t="shared" si="1"/>
        <v>100</v>
      </c>
      <c r="L8" s="566">
        <v>3</v>
      </c>
      <c r="M8" s="567">
        <v>0</v>
      </c>
      <c r="N8" s="570">
        <f t="shared" si="2"/>
        <v>0</v>
      </c>
      <c r="O8" s="566">
        <v>1</v>
      </c>
      <c r="P8" s="567">
        <v>1</v>
      </c>
      <c r="Q8" s="570">
        <f>P8/O8*100</f>
        <v>100</v>
      </c>
      <c r="R8" s="566">
        <v>1</v>
      </c>
      <c r="S8" s="567">
        <v>1</v>
      </c>
      <c r="T8" s="570">
        <f t="shared" si="3"/>
        <v>100</v>
      </c>
      <c r="U8" s="567">
        <v>5</v>
      </c>
      <c r="V8" s="567">
        <v>4</v>
      </c>
      <c r="W8" s="570">
        <f>V8/U8*100</f>
        <v>80</v>
      </c>
      <c r="X8" s="567">
        <f t="shared" si="4"/>
        <v>17</v>
      </c>
      <c r="Y8" s="567">
        <f aca="true" t="shared" si="6" ref="Y8:Y31">D8+G8+J8+M8+P8+S8+V8</f>
        <v>12</v>
      </c>
      <c r="Z8" s="573">
        <f t="shared" si="5"/>
        <v>70.58823529411765</v>
      </c>
    </row>
    <row r="9" spans="1:26" ht="12" customHeight="1">
      <c r="A9" s="415">
        <v>4</v>
      </c>
      <c r="B9" s="469" t="s">
        <v>541</v>
      </c>
      <c r="C9" s="566">
        <v>1</v>
      </c>
      <c r="D9" s="567">
        <v>1</v>
      </c>
      <c r="E9" s="570">
        <f t="shared" si="0"/>
        <v>100</v>
      </c>
      <c r="F9" s="566">
        <v>0</v>
      </c>
      <c r="G9" s="567">
        <v>0</v>
      </c>
      <c r="H9" s="570"/>
      <c r="I9" s="566">
        <v>1</v>
      </c>
      <c r="J9" s="567">
        <v>1</v>
      </c>
      <c r="K9" s="570">
        <f t="shared" si="1"/>
        <v>100</v>
      </c>
      <c r="L9" s="566">
        <v>1</v>
      </c>
      <c r="M9" s="567">
        <v>1</v>
      </c>
      <c r="N9" s="570">
        <f t="shared" si="2"/>
        <v>100</v>
      </c>
      <c r="O9" s="566">
        <v>0</v>
      </c>
      <c r="P9" s="567">
        <v>0</v>
      </c>
      <c r="Q9" s="570"/>
      <c r="R9" s="566">
        <v>0</v>
      </c>
      <c r="S9" s="567">
        <v>0</v>
      </c>
      <c r="T9" s="570"/>
      <c r="U9" s="567">
        <v>0</v>
      </c>
      <c r="V9" s="567">
        <v>0</v>
      </c>
      <c r="W9" s="570"/>
      <c r="X9" s="567">
        <f t="shared" si="4"/>
        <v>3</v>
      </c>
      <c r="Y9" s="567">
        <f t="shared" si="6"/>
        <v>3</v>
      </c>
      <c r="Z9" s="573">
        <f t="shared" si="5"/>
        <v>100</v>
      </c>
    </row>
    <row r="10" spans="1:26" ht="12" customHeight="1">
      <c r="A10" s="415">
        <v>5</v>
      </c>
      <c r="B10" s="468" t="s">
        <v>542</v>
      </c>
      <c r="C10" s="566">
        <v>2</v>
      </c>
      <c r="D10" s="567">
        <v>1</v>
      </c>
      <c r="E10" s="570">
        <f t="shared" si="0"/>
        <v>50</v>
      </c>
      <c r="F10" s="566">
        <v>0</v>
      </c>
      <c r="G10" s="567">
        <v>0</v>
      </c>
      <c r="H10" s="570"/>
      <c r="I10" s="566">
        <v>2</v>
      </c>
      <c r="J10" s="567">
        <v>2</v>
      </c>
      <c r="K10" s="570">
        <f t="shared" si="1"/>
        <v>100</v>
      </c>
      <c r="L10" s="566">
        <v>3</v>
      </c>
      <c r="M10" s="567">
        <v>2</v>
      </c>
      <c r="N10" s="570">
        <f t="shared" si="2"/>
        <v>66.66666666666666</v>
      </c>
      <c r="O10" s="566">
        <v>0</v>
      </c>
      <c r="P10" s="567">
        <v>0</v>
      </c>
      <c r="Q10" s="570"/>
      <c r="R10" s="566">
        <v>0</v>
      </c>
      <c r="S10" s="567">
        <v>0</v>
      </c>
      <c r="T10" s="570"/>
      <c r="U10" s="567">
        <v>0</v>
      </c>
      <c r="V10" s="567">
        <v>0</v>
      </c>
      <c r="W10" s="570"/>
      <c r="X10" s="567">
        <f t="shared" si="4"/>
        <v>7</v>
      </c>
      <c r="Y10" s="567">
        <f t="shared" si="6"/>
        <v>5</v>
      </c>
      <c r="Z10" s="573">
        <f t="shared" si="5"/>
        <v>71.42857142857143</v>
      </c>
    </row>
    <row r="11" spans="1:26" ht="12" customHeight="1">
      <c r="A11" s="415">
        <v>6</v>
      </c>
      <c r="B11" s="468" t="s">
        <v>161</v>
      </c>
      <c r="C11" s="566">
        <v>2</v>
      </c>
      <c r="D11" s="567">
        <v>2</v>
      </c>
      <c r="E11" s="570">
        <f t="shared" si="0"/>
        <v>100</v>
      </c>
      <c r="F11" s="566">
        <v>0</v>
      </c>
      <c r="G11" s="567">
        <v>0</v>
      </c>
      <c r="H11" s="570"/>
      <c r="I11" s="566">
        <v>2</v>
      </c>
      <c r="J11" s="567">
        <v>0</v>
      </c>
      <c r="K11" s="570">
        <f t="shared" si="1"/>
        <v>0</v>
      </c>
      <c r="L11" s="566">
        <v>2</v>
      </c>
      <c r="M11" s="567">
        <v>1</v>
      </c>
      <c r="N11" s="570">
        <f t="shared" si="2"/>
        <v>50</v>
      </c>
      <c r="O11" s="566">
        <v>2</v>
      </c>
      <c r="P11" s="567">
        <v>2</v>
      </c>
      <c r="Q11" s="570">
        <f>P11/O11*100</f>
        <v>100</v>
      </c>
      <c r="R11" s="566">
        <v>5</v>
      </c>
      <c r="S11" s="567">
        <v>5</v>
      </c>
      <c r="T11" s="570">
        <f t="shared" si="3"/>
        <v>100</v>
      </c>
      <c r="U11" s="567">
        <v>0</v>
      </c>
      <c r="V11" s="567">
        <v>0</v>
      </c>
      <c r="W11" s="570"/>
      <c r="X11" s="567">
        <f t="shared" si="4"/>
        <v>13</v>
      </c>
      <c r="Y11" s="567">
        <f t="shared" si="6"/>
        <v>10</v>
      </c>
      <c r="Z11" s="573">
        <f t="shared" si="5"/>
        <v>76.92307692307693</v>
      </c>
    </row>
    <row r="12" spans="1:26" ht="12" customHeight="1">
      <c r="A12" s="415">
        <v>7</v>
      </c>
      <c r="B12" s="469" t="s">
        <v>543</v>
      </c>
      <c r="C12" s="566">
        <v>3</v>
      </c>
      <c r="D12" s="567">
        <v>2</v>
      </c>
      <c r="E12" s="570">
        <f t="shared" si="0"/>
        <v>66.66666666666666</v>
      </c>
      <c r="F12" s="566">
        <v>2</v>
      </c>
      <c r="G12" s="567">
        <v>2</v>
      </c>
      <c r="H12" s="570">
        <f>G12/F12*100</f>
        <v>100</v>
      </c>
      <c r="I12" s="566">
        <v>1</v>
      </c>
      <c r="J12" s="567">
        <v>1</v>
      </c>
      <c r="K12" s="570">
        <f t="shared" si="1"/>
        <v>100</v>
      </c>
      <c r="L12" s="566">
        <v>1</v>
      </c>
      <c r="M12" s="567">
        <v>0</v>
      </c>
      <c r="N12" s="570">
        <f t="shared" si="2"/>
        <v>0</v>
      </c>
      <c r="O12" s="566">
        <v>1</v>
      </c>
      <c r="P12" s="567">
        <v>1</v>
      </c>
      <c r="Q12" s="570">
        <f>P12/O12*100</f>
        <v>100</v>
      </c>
      <c r="R12" s="566">
        <v>17</v>
      </c>
      <c r="S12" s="567">
        <v>14</v>
      </c>
      <c r="T12" s="570">
        <f t="shared" si="3"/>
        <v>82.35294117647058</v>
      </c>
      <c r="U12" s="567">
        <v>0</v>
      </c>
      <c r="V12" s="567">
        <v>0</v>
      </c>
      <c r="W12" s="570"/>
      <c r="X12" s="567">
        <f t="shared" si="4"/>
        <v>25</v>
      </c>
      <c r="Y12" s="567">
        <f t="shared" si="6"/>
        <v>20</v>
      </c>
      <c r="Z12" s="573">
        <f t="shared" si="5"/>
        <v>80</v>
      </c>
    </row>
    <row r="13" spans="1:26" ht="13.5" customHeight="1">
      <c r="A13" s="415">
        <v>8</v>
      </c>
      <c r="B13" s="468" t="s">
        <v>415</v>
      </c>
      <c r="C13" s="566">
        <v>3</v>
      </c>
      <c r="D13" s="567">
        <v>3</v>
      </c>
      <c r="E13" s="570">
        <f t="shared" si="0"/>
        <v>100</v>
      </c>
      <c r="F13" s="566">
        <v>2</v>
      </c>
      <c r="G13" s="567">
        <v>2</v>
      </c>
      <c r="H13" s="570">
        <f>G13/F13*100</f>
        <v>100</v>
      </c>
      <c r="I13" s="566">
        <v>2</v>
      </c>
      <c r="J13" s="567">
        <v>2</v>
      </c>
      <c r="K13" s="570">
        <f t="shared" si="1"/>
        <v>100</v>
      </c>
      <c r="L13" s="566">
        <v>3</v>
      </c>
      <c r="M13" s="567">
        <v>3</v>
      </c>
      <c r="N13" s="570">
        <f t="shared" si="2"/>
        <v>100</v>
      </c>
      <c r="O13" s="566">
        <v>1</v>
      </c>
      <c r="P13" s="567">
        <v>1</v>
      </c>
      <c r="Q13" s="570">
        <f>P13/O13*100</f>
        <v>100</v>
      </c>
      <c r="R13" s="566">
        <v>20</v>
      </c>
      <c r="S13" s="567">
        <v>20</v>
      </c>
      <c r="T13" s="570">
        <f t="shared" si="3"/>
        <v>100</v>
      </c>
      <c r="U13" s="567">
        <v>0</v>
      </c>
      <c r="V13" s="567">
        <v>0</v>
      </c>
      <c r="W13" s="570"/>
      <c r="X13" s="567">
        <f t="shared" si="4"/>
        <v>31</v>
      </c>
      <c r="Y13" s="567">
        <f t="shared" si="6"/>
        <v>31</v>
      </c>
      <c r="Z13" s="573">
        <f t="shared" si="5"/>
        <v>100</v>
      </c>
    </row>
    <row r="14" spans="1:26" ht="18.75" customHeight="1">
      <c r="A14" s="415">
        <v>9</v>
      </c>
      <c r="B14" s="468" t="s">
        <v>470</v>
      </c>
      <c r="C14" s="566">
        <v>4</v>
      </c>
      <c r="D14" s="567">
        <v>3</v>
      </c>
      <c r="E14" s="570">
        <f t="shared" si="0"/>
        <v>75</v>
      </c>
      <c r="F14" s="566">
        <v>6</v>
      </c>
      <c r="G14" s="567">
        <v>4</v>
      </c>
      <c r="H14" s="570">
        <f>G14/F14*100</f>
        <v>66.66666666666666</v>
      </c>
      <c r="I14" s="566">
        <v>2</v>
      </c>
      <c r="J14" s="567">
        <v>1</v>
      </c>
      <c r="K14" s="570">
        <f t="shared" si="1"/>
        <v>50</v>
      </c>
      <c r="L14" s="566">
        <v>3</v>
      </c>
      <c r="M14" s="567">
        <v>2</v>
      </c>
      <c r="N14" s="570">
        <f t="shared" si="2"/>
        <v>66.66666666666666</v>
      </c>
      <c r="O14" s="566">
        <v>3</v>
      </c>
      <c r="P14" s="567">
        <v>3</v>
      </c>
      <c r="Q14" s="570">
        <f>P14/O14*100</f>
        <v>100</v>
      </c>
      <c r="R14" s="566">
        <v>16</v>
      </c>
      <c r="S14" s="567">
        <v>7</v>
      </c>
      <c r="T14" s="570">
        <f t="shared" si="3"/>
        <v>43.75</v>
      </c>
      <c r="U14" s="567">
        <v>12</v>
      </c>
      <c r="V14" s="567">
        <v>10</v>
      </c>
      <c r="W14" s="570">
        <f>V14/U14*100</f>
        <v>83.33333333333334</v>
      </c>
      <c r="X14" s="567">
        <f t="shared" si="4"/>
        <v>46</v>
      </c>
      <c r="Y14" s="567">
        <f t="shared" si="6"/>
        <v>30</v>
      </c>
      <c r="Z14" s="573">
        <f t="shared" si="5"/>
        <v>65.21739130434783</v>
      </c>
    </row>
    <row r="15" spans="1:26" ht="21" customHeight="1">
      <c r="A15" s="415">
        <v>10</v>
      </c>
      <c r="B15" s="468" t="s">
        <v>563</v>
      </c>
      <c r="C15" s="566">
        <v>4</v>
      </c>
      <c r="D15" s="567">
        <v>2</v>
      </c>
      <c r="E15" s="570">
        <f t="shared" si="0"/>
        <v>50</v>
      </c>
      <c r="F15" s="566">
        <v>0</v>
      </c>
      <c r="G15" s="567">
        <v>0</v>
      </c>
      <c r="H15" s="570"/>
      <c r="I15" s="566">
        <v>0</v>
      </c>
      <c r="J15" s="567">
        <v>0</v>
      </c>
      <c r="K15" s="570"/>
      <c r="L15" s="566">
        <v>2</v>
      </c>
      <c r="M15" s="567">
        <v>1</v>
      </c>
      <c r="N15" s="570">
        <f t="shared" si="2"/>
        <v>50</v>
      </c>
      <c r="O15" s="566">
        <v>0</v>
      </c>
      <c r="P15" s="567">
        <v>0</v>
      </c>
      <c r="Q15" s="570"/>
      <c r="R15" s="566">
        <v>2</v>
      </c>
      <c r="S15" s="567">
        <v>2</v>
      </c>
      <c r="T15" s="570">
        <f t="shared" si="3"/>
        <v>100</v>
      </c>
      <c r="U15" s="567">
        <v>0</v>
      </c>
      <c r="V15" s="567">
        <v>0</v>
      </c>
      <c r="W15" s="570"/>
      <c r="X15" s="567">
        <f t="shared" si="4"/>
        <v>8</v>
      </c>
      <c r="Y15" s="567">
        <f t="shared" si="6"/>
        <v>5</v>
      </c>
      <c r="Z15" s="573">
        <f t="shared" si="5"/>
        <v>62.5</v>
      </c>
    </row>
    <row r="16" spans="1:26" ht="21" customHeight="1">
      <c r="A16" s="415">
        <v>11</v>
      </c>
      <c r="B16" s="468" t="s">
        <v>570</v>
      </c>
      <c r="C16" s="566">
        <v>9</v>
      </c>
      <c r="D16" s="567">
        <v>1</v>
      </c>
      <c r="E16" s="570">
        <f t="shared" si="0"/>
        <v>11.11111111111111</v>
      </c>
      <c r="F16" s="566">
        <v>2</v>
      </c>
      <c r="G16" s="567">
        <v>1</v>
      </c>
      <c r="H16" s="570">
        <f>G16/F16*100</f>
        <v>50</v>
      </c>
      <c r="I16" s="566">
        <v>3</v>
      </c>
      <c r="J16" s="567">
        <v>2</v>
      </c>
      <c r="K16" s="570">
        <f t="shared" si="1"/>
        <v>66.66666666666666</v>
      </c>
      <c r="L16" s="566">
        <v>2</v>
      </c>
      <c r="M16" s="567">
        <v>1</v>
      </c>
      <c r="N16" s="570">
        <f t="shared" si="2"/>
        <v>50</v>
      </c>
      <c r="O16" s="566">
        <v>0</v>
      </c>
      <c r="P16" s="567">
        <v>0</v>
      </c>
      <c r="Q16" s="570"/>
      <c r="R16" s="566">
        <v>8</v>
      </c>
      <c r="S16" s="567">
        <v>5</v>
      </c>
      <c r="T16" s="570">
        <f t="shared" si="3"/>
        <v>62.5</v>
      </c>
      <c r="U16" s="567">
        <v>0</v>
      </c>
      <c r="V16" s="567">
        <v>0</v>
      </c>
      <c r="W16" s="570"/>
      <c r="X16" s="567">
        <f t="shared" si="4"/>
        <v>24</v>
      </c>
      <c r="Y16" s="567">
        <f t="shared" si="6"/>
        <v>10</v>
      </c>
      <c r="Z16" s="573">
        <f t="shared" si="5"/>
        <v>41.66666666666667</v>
      </c>
    </row>
    <row r="17" spans="1:26" ht="23.25" customHeight="1">
      <c r="A17" s="415">
        <v>12</v>
      </c>
      <c r="B17" s="468" t="s">
        <v>545</v>
      </c>
      <c r="C17" s="566">
        <v>3</v>
      </c>
      <c r="D17" s="567">
        <v>3</v>
      </c>
      <c r="E17" s="570">
        <f t="shared" si="0"/>
        <v>100</v>
      </c>
      <c r="F17" s="566">
        <v>0</v>
      </c>
      <c r="G17" s="567">
        <v>0</v>
      </c>
      <c r="H17" s="570"/>
      <c r="I17" s="566">
        <v>0</v>
      </c>
      <c r="J17" s="567">
        <v>0</v>
      </c>
      <c r="K17" s="570"/>
      <c r="L17" s="566">
        <v>1</v>
      </c>
      <c r="M17" s="567">
        <v>1</v>
      </c>
      <c r="N17" s="570">
        <f t="shared" si="2"/>
        <v>100</v>
      </c>
      <c r="O17" s="566">
        <v>0</v>
      </c>
      <c r="P17" s="567">
        <v>0</v>
      </c>
      <c r="Q17" s="570"/>
      <c r="R17" s="566">
        <v>1</v>
      </c>
      <c r="S17" s="567">
        <v>1</v>
      </c>
      <c r="T17" s="570">
        <f t="shared" si="3"/>
        <v>100</v>
      </c>
      <c r="U17" s="567">
        <v>0</v>
      </c>
      <c r="V17" s="567">
        <v>0</v>
      </c>
      <c r="W17" s="570"/>
      <c r="X17" s="567">
        <f t="shared" si="4"/>
        <v>5</v>
      </c>
      <c r="Y17" s="567">
        <f t="shared" si="6"/>
        <v>5</v>
      </c>
      <c r="Z17" s="573">
        <f t="shared" si="5"/>
        <v>100</v>
      </c>
    </row>
    <row r="18" spans="1:26" ht="12" customHeight="1">
      <c r="A18" s="415">
        <v>13</v>
      </c>
      <c r="B18" s="468" t="s">
        <v>546</v>
      </c>
      <c r="C18" s="566">
        <v>3</v>
      </c>
      <c r="D18" s="567">
        <v>3</v>
      </c>
      <c r="E18" s="570">
        <f t="shared" si="0"/>
        <v>100</v>
      </c>
      <c r="F18" s="566">
        <v>0</v>
      </c>
      <c r="G18" s="567">
        <v>0</v>
      </c>
      <c r="H18" s="570"/>
      <c r="I18" s="566">
        <v>1</v>
      </c>
      <c r="J18" s="567">
        <v>1</v>
      </c>
      <c r="K18" s="570">
        <f t="shared" si="1"/>
        <v>100</v>
      </c>
      <c r="L18" s="566">
        <v>0</v>
      </c>
      <c r="M18" s="567">
        <v>0</v>
      </c>
      <c r="N18" s="570"/>
      <c r="O18" s="566">
        <v>0</v>
      </c>
      <c r="P18" s="567">
        <v>0</v>
      </c>
      <c r="Q18" s="570"/>
      <c r="R18" s="566">
        <v>0</v>
      </c>
      <c r="S18" s="567">
        <v>0</v>
      </c>
      <c r="T18" s="570"/>
      <c r="U18" s="567">
        <v>0</v>
      </c>
      <c r="V18" s="567">
        <v>0</v>
      </c>
      <c r="W18" s="570"/>
      <c r="X18" s="567">
        <f t="shared" si="4"/>
        <v>4</v>
      </c>
      <c r="Y18" s="567">
        <f t="shared" si="6"/>
        <v>4</v>
      </c>
      <c r="Z18" s="573">
        <f t="shared" si="5"/>
        <v>100</v>
      </c>
    </row>
    <row r="19" spans="1:26" ht="19.5" customHeight="1">
      <c r="A19" s="416">
        <v>14</v>
      </c>
      <c r="B19" s="467" t="s">
        <v>162</v>
      </c>
      <c r="C19" s="568">
        <v>4</v>
      </c>
      <c r="D19" s="569">
        <v>3</v>
      </c>
      <c r="E19" s="570">
        <f t="shared" si="0"/>
        <v>75</v>
      </c>
      <c r="F19" s="568">
        <v>4</v>
      </c>
      <c r="G19" s="569">
        <v>2</v>
      </c>
      <c r="H19" s="570">
        <f>G19/F19*100</f>
        <v>50</v>
      </c>
      <c r="I19" s="568">
        <v>4</v>
      </c>
      <c r="J19" s="569">
        <v>1</v>
      </c>
      <c r="K19" s="570">
        <f>J19/I19*100</f>
        <v>25</v>
      </c>
      <c r="L19" s="568">
        <v>4</v>
      </c>
      <c r="M19" s="569">
        <v>2</v>
      </c>
      <c r="N19" s="570">
        <f t="shared" si="2"/>
        <v>50</v>
      </c>
      <c r="O19" s="568">
        <v>0</v>
      </c>
      <c r="P19" s="569">
        <v>0</v>
      </c>
      <c r="Q19" s="570"/>
      <c r="R19" s="568">
        <v>2</v>
      </c>
      <c r="S19" s="569">
        <v>1</v>
      </c>
      <c r="T19" s="570">
        <f t="shared" si="3"/>
        <v>50</v>
      </c>
      <c r="U19" s="569">
        <v>0</v>
      </c>
      <c r="V19" s="569">
        <v>0</v>
      </c>
      <c r="W19" s="570"/>
      <c r="X19" s="567">
        <f t="shared" si="4"/>
        <v>18</v>
      </c>
      <c r="Y19" s="567">
        <f t="shared" si="6"/>
        <v>9</v>
      </c>
      <c r="Z19" s="573">
        <f t="shared" si="5"/>
        <v>50</v>
      </c>
    </row>
    <row r="20" spans="1:26" ht="23.25" customHeight="1">
      <c r="A20" s="415">
        <v>15</v>
      </c>
      <c r="B20" s="468" t="s">
        <v>523</v>
      </c>
      <c r="C20" s="566">
        <v>3</v>
      </c>
      <c r="D20" s="567">
        <v>3</v>
      </c>
      <c r="E20" s="570">
        <f t="shared" si="0"/>
        <v>100</v>
      </c>
      <c r="F20" s="566">
        <v>2</v>
      </c>
      <c r="G20" s="567">
        <v>1</v>
      </c>
      <c r="H20" s="570">
        <f>G20/F20*100</f>
        <v>50</v>
      </c>
      <c r="I20" s="566">
        <v>4</v>
      </c>
      <c r="J20" s="567">
        <v>4</v>
      </c>
      <c r="K20" s="570">
        <f t="shared" si="1"/>
        <v>100</v>
      </c>
      <c r="L20" s="566">
        <v>3</v>
      </c>
      <c r="M20" s="567">
        <v>3</v>
      </c>
      <c r="N20" s="570">
        <f t="shared" si="2"/>
        <v>100</v>
      </c>
      <c r="O20" s="566">
        <v>0</v>
      </c>
      <c r="P20" s="567">
        <v>0</v>
      </c>
      <c r="Q20" s="570"/>
      <c r="R20" s="566">
        <v>3</v>
      </c>
      <c r="S20" s="567">
        <v>3</v>
      </c>
      <c r="T20" s="570">
        <f t="shared" si="3"/>
        <v>100</v>
      </c>
      <c r="U20" s="567">
        <v>0</v>
      </c>
      <c r="V20" s="567">
        <v>0</v>
      </c>
      <c r="W20" s="570"/>
      <c r="X20" s="567">
        <f t="shared" si="4"/>
        <v>15</v>
      </c>
      <c r="Y20" s="567">
        <f t="shared" si="6"/>
        <v>14</v>
      </c>
      <c r="Z20" s="573">
        <f t="shared" si="5"/>
        <v>93.33333333333333</v>
      </c>
    </row>
    <row r="21" spans="1:26" ht="20.25" customHeight="1">
      <c r="A21" s="415">
        <v>16</v>
      </c>
      <c r="B21" s="468" t="s">
        <v>567</v>
      </c>
      <c r="C21" s="566">
        <v>13</v>
      </c>
      <c r="D21" s="567">
        <v>11</v>
      </c>
      <c r="E21" s="570">
        <f t="shared" si="0"/>
        <v>84.61538461538461</v>
      </c>
      <c r="F21" s="566">
        <v>1</v>
      </c>
      <c r="G21" s="567">
        <v>1</v>
      </c>
      <c r="H21" s="570">
        <f>G21/F21*100</f>
        <v>100</v>
      </c>
      <c r="I21" s="566">
        <v>4</v>
      </c>
      <c r="J21" s="567">
        <v>2</v>
      </c>
      <c r="K21" s="570">
        <f t="shared" si="1"/>
        <v>50</v>
      </c>
      <c r="L21" s="566">
        <v>4</v>
      </c>
      <c r="M21" s="567">
        <v>4</v>
      </c>
      <c r="N21" s="570">
        <f>M21/L21*100</f>
        <v>100</v>
      </c>
      <c r="O21" s="566">
        <v>0</v>
      </c>
      <c r="P21" s="567">
        <v>0</v>
      </c>
      <c r="Q21" s="570"/>
      <c r="R21" s="566">
        <v>2</v>
      </c>
      <c r="S21" s="567">
        <v>2</v>
      </c>
      <c r="T21" s="570">
        <f t="shared" si="3"/>
        <v>100</v>
      </c>
      <c r="U21" s="567">
        <v>29</v>
      </c>
      <c r="V21" s="567">
        <v>24</v>
      </c>
      <c r="W21" s="570">
        <f>V21/U21*100</f>
        <v>82.75862068965517</v>
      </c>
      <c r="X21" s="567">
        <f t="shared" si="4"/>
        <v>53</v>
      </c>
      <c r="Y21" s="567">
        <f t="shared" si="6"/>
        <v>44</v>
      </c>
      <c r="Z21" s="573">
        <f t="shared" si="5"/>
        <v>83.01886792452831</v>
      </c>
    </row>
    <row r="22" spans="1:26" s="604" customFormat="1" ht="12" customHeight="1">
      <c r="A22" s="597">
        <v>17</v>
      </c>
      <c r="B22" s="598" t="s">
        <v>548</v>
      </c>
      <c r="C22" s="599">
        <v>4</v>
      </c>
      <c r="D22" s="600">
        <v>2</v>
      </c>
      <c r="E22" s="601">
        <f t="shared" si="0"/>
        <v>50</v>
      </c>
      <c r="F22" s="599">
        <v>0</v>
      </c>
      <c r="G22" s="600">
        <v>0</v>
      </c>
      <c r="H22" s="601"/>
      <c r="I22" s="599">
        <v>0</v>
      </c>
      <c r="J22" s="600">
        <v>0</v>
      </c>
      <c r="K22" s="601"/>
      <c r="L22" s="599">
        <v>0</v>
      </c>
      <c r="M22" s="600">
        <v>0</v>
      </c>
      <c r="N22" s="601"/>
      <c r="O22" s="599">
        <v>0</v>
      </c>
      <c r="P22" s="600">
        <v>0</v>
      </c>
      <c r="Q22" s="601"/>
      <c r="R22" s="599">
        <v>0</v>
      </c>
      <c r="S22" s="600">
        <v>0</v>
      </c>
      <c r="T22" s="601"/>
      <c r="U22" s="600">
        <v>0</v>
      </c>
      <c r="V22" s="600">
        <v>0</v>
      </c>
      <c r="W22" s="601"/>
      <c r="X22" s="602">
        <f t="shared" si="4"/>
        <v>4</v>
      </c>
      <c r="Y22" s="602">
        <f t="shared" si="6"/>
        <v>2</v>
      </c>
      <c r="Z22" s="603">
        <f t="shared" si="5"/>
        <v>50</v>
      </c>
    </row>
    <row r="23" spans="1:26" ht="18.75" customHeight="1">
      <c r="A23" s="415">
        <v>18</v>
      </c>
      <c r="B23" s="468" t="s">
        <v>566</v>
      </c>
      <c r="C23" s="566">
        <v>0</v>
      </c>
      <c r="D23" s="567">
        <v>0</v>
      </c>
      <c r="E23" s="570"/>
      <c r="F23" s="566">
        <v>0</v>
      </c>
      <c r="G23" s="567">
        <v>0</v>
      </c>
      <c r="H23" s="570"/>
      <c r="I23" s="566">
        <v>0</v>
      </c>
      <c r="J23" s="567">
        <v>0</v>
      </c>
      <c r="K23" s="570"/>
      <c r="L23" s="566">
        <v>0</v>
      </c>
      <c r="M23" s="567">
        <v>0</v>
      </c>
      <c r="N23" s="570"/>
      <c r="O23" s="566">
        <v>0</v>
      </c>
      <c r="P23" s="567">
        <v>0</v>
      </c>
      <c r="Q23" s="570"/>
      <c r="R23" s="566">
        <v>0</v>
      </c>
      <c r="S23" s="567">
        <v>0</v>
      </c>
      <c r="T23" s="570"/>
      <c r="U23" s="567">
        <v>0</v>
      </c>
      <c r="V23" s="567">
        <v>0</v>
      </c>
      <c r="W23" s="570"/>
      <c r="X23" s="567">
        <f t="shared" si="4"/>
        <v>0</v>
      </c>
      <c r="Y23" s="567">
        <f t="shared" si="6"/>
        <v>0</v>
      </c>
      <c r="Z23" s="573"/>
    </row>
    <row r="24" spans="1:26" ht="17.25" customHeight="1">
      <c r="A24" s="416">
        <v>19</v>
      </c>
      <c r="B24" s="467" t="s">
        <v>559</v>
      </c>
      <c r="C24" s="568">
        <v>2</v>
      </c>
      <c r="D24" s="569">
        <v>2</v>
      </c>
      <c r="E24" s="570">
        <f t="shared" si="0"/>
        <v>100</v>
      </c>
      <c r="F24" s="568">
        <v>2</v>
      </c>
      <c r="G24" s="569">
        <v>2</v>
      </c>
      <c r="H24" s="570">
        <f>G24/F24*100</f>
        <v>100</v>
      </c>
      <c r="I24" s="568">
        <v>2</v>
      </c>
      <c r="J24" s="569">
        <v>2</v>
      </c>
      <c r="K24" s="570">
        <f t="shared" si="1"/>
        <v>100</v>
      </c>
      <c r="L24" s="568">
        <v>1</v>
      </c>
      <c r="M24" s="569">
        <v>1</v>
      </c>
      <c r="N24" s="570">
        <f t="shared" si="2"/>
        <v>100</v>
      </c>
      <c r="O24" s="568">
        <v>0</v>
      </c>
      <c r="P24" s="569">
        <v>0</v>
      </c>
      <c r="Q24" s="570"/>
      <c r="R24" s="568">
        <v>1</v>
      </c>
      <c r="S24" s="569">
        <v>1</v>
      </c>
      <c r="T24" s="570">
        <f t="shared" si="3"/>
        <v>100</v>
      </c>
      <c r="U24" s="569">
        <v>0</v>
      </c>
      <c r="V24" s="569">
        <v>0</v>
      </c>
      <c r="W24" s="570"/>
      <c r="X24" s="567">
        <f t="shared" si="4"/>
        <v>8</v>
      </c>
      <c r="Y24" s="567">
        <f t="shared" si="6"/>
        <v>8</v>
      </c>
      <c r="Z24" s="573">
        <f t="shared" si="5"/>
        <v>100</v>
      </c>
    </row>
    <row r="25" spans="1:26" ht="12" customHeight="1">
      <c r="A25" s="415">
        <v>20</v>
      </c>
      <c r="B25" s="468" t="s">
        <v>549</v>
      </c>
      <c r="C25" s="566"/>
      <c r="D25" s="567"/>
      <c r="E25" s="570"/>
      <c r="F25" s="566"/>
      <c r="G25" s="567"/>
      <c r="H25" s="570"/>
      <c r="I25" s="566"/>
      <c r="J25" s="567"/>
      <c r="K25" s="570"/>
      <c r="L25" s="566"/>
      <c r="M25" s="567"/>
      <c r="N25" s="570"/>
      <c r="O25" s="566"/>
      <c r="P25" s="567"/>
      <c r="Q25" s="570"/>
      <c r="R25" s="566"/>
      <c r="S25" s="567"/>
      <c r="T25" s="570"/>
      <c r="U25" s="567"/>
      <c r="V25" s="567"/>
      <c r="W25" s="570"/>
      <c r="X25" s="567">
        <f t="shared" si="4"/>
        <v>0</v>
      </c>
      <c r="Y25" s="567">
        <f t="shared" si="6"/>
        <v>0</v>
      </c>
      <c r="Z25" s="573"/>
    </row>
    <row r="26" spans="1:26" ht="20.25" customHeight="1">
      <c r="A26" s="416">
        <v>21</v>
      </c>
      <c r="B26" s="467" t="s">
        <v>163</v>
      </c>
      <c r="C26" s="568">
        <v>2</v>
      </c>
      <c r="D26" s="569">
        <v>1</v>
      </c>
      <c r="E26" s="570">
        <f t="shared" si="0"/>
        <v>50</v>
      </c>
      <c r="F26" s="568">
        <v>0</v>
      </c>
      <c r="G26" s="569">
        <v>0</v>
      </c>
      <c r="H26" s="570"/>
      <c r="I26" s="568">
        <v>1</v>
      </c>
      <c r="J26" s="569">
        <v>1</v>
      </c>
      <c r="K26" s="570">
        <f t="shared" si="1"/>
        <v>100</v>
      </c>
      <c r="L26" s="568">
        <v>1</v>
      </c>
      <c r="M26" s="569">
        <v>0</v>
      </c>
      <c r="N26" s="570">
        <f t="shared" si="2"/>
        <v>0</v>
      </c>
      <c r="O26" s="568">
        <v>0</v>
      </c>
      <c r="P26" s="569">
        <v>0</v>
      </c>
      <c r="Q26" s="570"/>
      <c r="R26" s="568">
        <v>3</v>
      </c>
      <c r="S26" s="569">
        <v>2</v>
      </c>
      <c r="T26" s="570">
        <f t="shared" si="3"/>
        <v>66.66666666666666</v>
      </c>
      <c r="U26" s="569">
        <v>0</v>
      </c>
      <c r="V26" s="569">
        <v>0</v>
      </c>
      <c r="W26" s="570"/>
      <c r="X26" s="567">
        <f t="shared" si="4"/>
        <v>7</v>
      </c>
      <c r="Y26" s="567">
        <f t="shared" si="6"/>
        <v>4</v>
      </c>
      <c r="Z26" s="573">
        <f t="shared" si="5"/>
        <v>57.14285714285714</v>
      </c>
    </row>
    <row r="27" spans="1:26" ht="20.25" customHeight="1">
      <c r="A27" s="415">
        <v>22</v>
      </c>
      <c r="B27" s="468" t="s">
        <v>478</v>
      </c>
      <c r="C27" s="566">
        <v>2</v>
      </c>
      <c r="D27" s="567">
        <v>2</v>
      </c>
      <c r="E27" s="570">
        <f t="shared" si="0"/>
        <v>100</v>
      </c>
      <c r="F27" s="566">
        <v>0</v>
      </c>
      <c r="G27" s="567">
        <v>0</v>
      </c>
      <c r="H27" s="570"/>
      <c r="I27" s="566">
        <v>2</v>
      </c>
      <c r="J27" s="567">
        <v>1</v>
      </c>
      <c r="K27" s="570">
        <f t="shared" si="1"/>
        <v>50</v>
      </c>
      <c r="L27" s="566">
        <v>1</v>
      </c>
      <c r="M27" s="567">
        <v>0</v>
      </c>
      <c r="N27" s="570">
        <f t="shared" si="2"/>
        <v>0</v>
      </c>
      <c r="O27" s="566">
        <v>0</v>
      </c>
      <c r="P27" s="567">
        <v>0</v>
      </c>
      <c r="Q27" s="570"/>
      <c r="R27" s="566">
        <v>1</v>
      </c>
      <c r="S27" s="567">
        <v>1</v>
      </c>
      <c r="T27" s="570">
        <f t="shared" si="3"/>
        <v>100</v>
      </c>
      <c r="U27" s="567">
        <v>0</v>
      </c>
      <c r="V27" s="567">
        <v>0</v>
      </c>
      <c r="W27" s="570"/>
      <c r="X27" s="567">
        <f t="shared" si="4"/>
        <v>6</v>
      </c>
      <c r="Y27" s="567">
        <f t="shared" si="6"/>
        <v>4</v>
      </c>
      <c r="Z27" s="573">
        <f t="shared" si="5"/>
        <v>66.66666666666666</v>
      </c>
    </row>
    <row r="28" spans="1:26" ht="22.5" customHeight="1">
      <c r="A28" s="416">
        <v>23</v>
      </c>
      <c r="B28" s="467" t="s">
        <v>165</v>
      </c>
      <c r="C28" s="568">
        <v>2</v>
      </c>
      <c r="D28" s="569">
        <v>0</v>
      </c>
      <c r="E28" s="570">
        <f t="shared" si="0"/>
        <v>0</v>
      </c>
      <c r="F28" s="568">
        <v>0</v>
      </c>
      <c r="G28" s="569">
        <v>0</v>
      </c>
      <c r="H28" s="570"/>
      <c r="I28" s="568">
        <v>3</v>
      </c>
      <c r="J28" s="569">
        <v>2</v>
      </c>
      <c r="K28" s="570">
        <f t="shared" si="1"/>
        <v>66.66666666666666</v>
      </c>
      <c r="L28" s="568">
        <v>2</v>
      </c>
      <c r="M28" s="569">
        <v>2</v>
      </c>
      <c r="N28" s="570">
        <f t="shared" si="2"/>
        <v>100</v>
      </c>
      <c r="O28" s="568">
        <v>0</v>
      </c>
      <c r="P28" s="569">
        <v>0</v>
      </c>
      <c r="Q28" s="570"/>
      <c r="R28" s="568">
        <v>4</v>
      </c>
      <c r="S28" s="569">
        <v>4</v>
      </c>
      <c r="T28" s="570">
        <f t="shared" si="3"/>
        <v>100</v>
      </c>
      <c r="U28" s="569">
        <v>0</v>
      </c>
      <c r="V28" s="569">
        <v>0</v>
      </c>
      <c r="W28" s="570"/>
      <c r="X28" s="567">
        <f t="shared" si="4"/>
        <v>11</v>
      </c>
      <c r="Y28" s="567">
        <f t="shared" si="6"/>
        <v>8</v>
      </c>
      <c r="Z28" s="573">
        <f t="shared" si="5"/>
        <v>72.72727272727273</v>
      </c>
    </row>
    <row r="29" spans="1:26" ht="18.75" customHeight="1">
      <c r="A29" s="415">
        <v>24</v>
      </c>
      <c r="B29" s="468" t="s">
        <v>166</v>
      </c>
      <c r="C29" s="566">
        <v>3</v>
      </c>
      <c r="D29" s="567">
        <v>1</v>
      </c>
      <c r="E29" s="570">
        <f t="shared" si="0"/>
        <v>33.33333333333333</v>
      </c>
      <c r="F29" s="566">
        <v>0</v>
      </c>
      <c r="G29" s="567">
        <v>0</v>
      </c>
      <c r="H29" s="570"/>
      <c r="I29" s="566">
        <v>0</v>
      </c>
      <c r="J29" s="567">
        <v>0</v>
      </c>
      <c r="K29" s="570"/>
      <c r="L29" s="566">
        <v>1</v>
      </c>
      <c r="M29" s="567">
        <v>1</v>
      </c>
      <c r="N29" s="570">
        <f t="shared" si="2"/>
        <v>100</v>
      </c>
      <c r="O29" s="566">
        <v>0</v>
      </c>
      <c r="P29" s="567">
        <v>0</v>
      </c>
      <c r="Q29" s="570"/>
      <c r="R29" s="566">
        <v>0</v>
      </c>
      <c r="S29" s="567">
        <v>0</v>
      </c>
      <c r="T29" s="570"/>
      <c r="U29" s="567">
        <v>0</v>
      </c>
      <c r="V29" s="567">
        <v>0</v>
      </c>
      <c r="W29" s="570"/>
      <c r="X29" s="567">
        <f t="shared" si="4"/>
        <v>4</v>
      </c>
      <c r="Y29" s="567">
        <f t="shared" si="6"/>
        <v>2</v>
      </c>
      <c r="Z29" s="573">
        <f t="shared" si="5"/>
        <v>50</v>
      </c>
    </row>
    <row r="30" spans="1:26" ht="20.25" customHeight="1">
      <c r="A30" s="415">
        <v>25</v>
      </c>
      <c r="B30" s="468" t="s">
        <v>49</v>
      </c>
      <c r="C30" s="567">
        <v>1</v>
      </c>
      <c r="D30" s="567">
        <v>1</v>
      </c>
      <c r="E30" s="570">
        <f t="shared" si="0"/>
        <v>100</v>
      </c>
      <c r="F30" s="566">
        <v>1</v>
      </c>
      <c r="G30" s="567">
        <v>1</v>
      </c>
      <c r="H30" s="570">
        <f>G30/F30*100</f>
        <v>100</v>
      </c>
      <c r="I30" s="566">
        <v>2</v>
      </c>
      <c r="J30" s="567">
        <v>1</v>
      </c>
      <c r="K30" s="570">
        <f t="shared" si="1"/>
        <v>50</v>
      </c>
      <c r="L30" s="566">
        <v>2</v>
      </c>
      <c r="M30" s="567">
        <v>0</v>
      </c>
      <c r="N30" s="570">
        <f t="shared" si="2"/>
        <v>0</v>
      </c>
      <c r="O30" s="566">
        <v>0</v>
      </c>
      <c r="P30" s="567">
        <v>0</v>
      </c>
      <c r="Q30" s="570"/>
      <c r="R30" s="566">
        <v>1</v>
      </c>
      <c r="S30" s="567">
        <v>1</v>
      </c>
      <c r="T30" s="570">
        <f t="shared" si="3"/>
        <v>100</v>
      </c>
      <c r="U30" s="567">
        <v>0</v>
      </c>
      <c r="V30" s="567">
        <v>0</v>
      </c>
      <c r="W30" s="570"/>
      <c r="X30" s="567">
        <f t="shared" si="4"/>
        <v>7</v>
      </c>
      <c r="Y30" s="567">
        <f t="shared" si="6"/>
        <v>4</v>
      </c>
      <c r="Z30" s="573">
        <f t="shared" si="5"/>
        <v>57.14285714285714</v>
      </c>
    </row>
    <row r="31" spans="1:26" ht="19.5" customHeight="1" thickBot="1">
      <c r="A31" s="417">
        <v>25</v>
      </c>
      <c r="B31" s="562" t="s">
        <v>477</v>
      </c>
      <c r="C31" s="578">
        <v>1</v>
      </c>
      <c r="D31" s="578">
        <v>1</v>
      </c>
      <c r="E31" s="571">
        <f t="shared" si="0"/>
        <v>100</v>
      </c>
      <c r="F31" s="579">
        <v>0</v>
      </c>
      <c r="G31" s="578">
        <v>0</v>
      </c>
      <c r="H31" s="571"/>
      <c r="I31" s="579">
        <v>0</v>
      </c>
      <c r="J31" s="578">
        <v>0</v>
      </c>
      <c r="K31" s="571"/>
      <c r="L31" s="579">
        <v>2</v>
      </c>
      <c r="M31" s="578">
        <v>0</v>
      </c>
      <c r="N31" s="571">
        <f t="shared" si="2"/>
        <v>0</v>
      </c>
      <c r="O31" s="579">
        <v>0</v>
      </c>
      <c r="P31" s="578">
        <v>0</v>
      </c>
      <c r="Q31" s="571"/>
      <c r="R31" s="579">
        <v>0</v>
      </c>
      <c r="S31" s="578">
        <v>0</v>
      </c>
      <c r="T31" s="571"/>
      <c r="U31" s="578">
        <v>1</v>
      </c>
      <c r="V31" s="578">
        <v>1</v>
      </c>
      <c r="W31" s="571">
        <f>V31/U31*100</f>
        <v>100</v>
      </c>
      <c r="X31" s="580">
        <f t="shared" si="4"/>
        <v>4</v>
      </c>
      <c r="Y31" s="580">
        <f t="shared" si="6"/>
        <v>2</v>
      </c>
      <c r="Z31" s="574">
        <f t="shared" si="5"/>
        <v>50</v>
      </c>
    </row>
    <row r="32" spans="1:26" ht="26.25" customHeight="1" thickBot="1" thickTop="1">
      <c r="A32" s="940" t="s">
        <v>539</v>
      </c>
      <c r="B32" s="1004"/>
      <c r="C32" s="577">
        <f aca="true" t="shared" si="7" ref="C32:V32">SUM(C6:C31)</f>
        <v>77</v>
      </c>
      <c r="D32" s="576">
        <f t="shared" si="7"/>
        <v>52</v>
      </c>
      <c r="E32" s="572">
        <f t="shared" si="0"/>
        <v>67.53246753246754</v>
      </c>
      <c r="F32" s="577">
        <f t="shared" si="7"/>
        <v>24</v>
      </c>
      <c r="G32" s="576">
        <f t="shared" si="7"/>
        <v>17</v>
      </c>
      <c r="H32" s="572">
        <f>G32/F32*100</f>
        <v>70.83333333333334</v>
      </c>
      <c r="I32" s="577">
        <f t="shared" si="7"/>
        <v>42</v>
      </c>
      <c r="J32" s="576">
        <f t="shared" si="7"/>
        <v>29</v>
      </c>
      <c r="K32" s="572">
        <f t="shared" si="1"/>
        <v>69.04761904761905</v>
      </c>
      <c r="L32" s="577">
        <f t="shared" si="7"/>
        <v>46</v>
      </c>
      <c r="M32" s="576">
        <f t="shared" si="7"/>
        <v>28</v>
      </c>
      <c r="N32" s="572">
        <f t="shared" si="2"/>
        <v>60.86956521739131</v>
      </c>
      <c r="O32" s="577">
        <f t="shared" si="7"/>
        <v>8</v>
      </c>
      <c r="P32" s="576">
        <f t="shared" si="7"/>
        <v>8</v>
      </c>
      <c r="Q32" s="572">
        <f>P32/O32*100</f>
        <v>100</v>
      </c>
      <c r="R32" s="577">
        <f t="shared" si="7"/>
        <v>90</v>
      </c>
      <c r="S32" s="576">
        <f t="shared" si="7"/>
        <v>72</v>
      </c>
      <c r="T32" s="572">
        <f t="shared" si="3"/>
        <v>80</v>
      </c>
      <c r="U32" s="576">
        <f t="shared" si="7"/>
        <v>49</v>
      </c>
      <c r="V32" s="576">
        <f t="shared" si="7"/>
        <v>41</v>
      </c>
      <c r="W32" s="572">
        <f>V32/U32*100</f>
        <v>83.6734693877551</v>
      </c>
      <c r="X32" s="577">
        <f>SUM(X6:X31)</f>
        <v>336</v>
      </c>
      <c r="Y32" s="576">
        <f>SUM(Y6:Y31)</f>
        <v>247</v>
      </c>
      <c r="Z32" s="575">
        <f t="shared" si="5"/>
        <v>73.51190476190477</v>
      </c>
    </row>
    <row r="33" spans="1:26" ht="12.75" customHeight="1">
      <c r="A33" s="1013" t="s">
        <v>456</v>
      </c>
      <c r="B33" s="1013"/>
      <c r="C33" s="1013"/>
      <c r="D33" s="1013"/>
      <c r="E33" s="1013"/>
      <c r="F33" s="1013"/>
      <c r="G33" s="1013"/>
      <c r="H33" s="1013"/>
      <c r="I33" s="1013"/>
      <c r="J33" s="1013"/>
      <c r="K33" s="1013"/>
      <c r="L33" s="1013"/>
      <c r="M33" s="1013"/>
      <c r="N33" s="1013"/>
      <c r="O33" s="1013"/>
      <c r="P33" s="1013"/>
      <c r="Q33" s="1013"/>
      <c r="R33" s="1013"/>
      <c r="S33" s="1013"/>
      <c r="T33" s="1013"/>
      <c r="U33" s="1013"/>
      <c r="V33" s="1013"/>
      <c r="W33" s="1013"/>
      <c r="X33" s="1013"/>
      <c r="Y33" s="1013"/>
      <c r="Z33" s="1013"/>
    </row>
    <row r="34" spans="1:26" ht="11.25" customHeight="1">
      <c r="A34" s="703" t="s">
        <v>439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  <c r="L34" s="703"/>
      <c r="M34" s="703"/>
      <c r="N34" s="703"/>
      <c r="O34" s="703"/>
      <c r="P34" s="703"/>
      <c r="Q34" s="703"/>
      <c r="R34" s="703"/>
      <c r="S34" s="703"/>
      <c r="T34" s="703"/>
      <c r="U34" s="703"/>
      <c r="V34" s="703"/>
      <c r="W34" s="703"/>
      <c r="X34" s="703"/>
      <c r="Y34" s="703"/>
      <c r="Z34" s="703"/>
    </row>
    <row r="35" ht="13.5">
      <c r="B35" s="969"/>
    </row>
    <row r="36" ht="13.5">
      <c r="B36" s="969"/>
    </row>
  </sheetData>
  <sheetProtection/>
  <mergeCells count="16">
    <mergeCell ref="U3:W3"/>
    <mergeCell ref="X3:Z3"/>
    <mergeCell ref="A34:Z34"/>
    <mergeCell ref="A1:Z1"/>
    <mergeCell ref="A33:Z33"/>
    <mergeCell ref="Y2:Z2"/>
    <mergeCell ref="I3:K3"/>
    <mergeCell ref="L3:N3"/>
    <mergeCell ref="O3:Q3"/>
    <mergeCell ref="R3:T3"/>
    <mergeCell ref="B35:B36"/>
    <mergeCell ref="A32:B32"/>
    <mergeCell ref="C3:E3"/>
    <mergeCell ref="F3:H3"/>
    <mergeCell ref="B3:B4"/>
    <mergeCell ref="A3:A4"/>
  </mergeCells>
  <printOptions horizontalCentered="1" verticalCentered="1"/>
  <pageMargins left="0" right="0" top="0" bottom="0" header="0" footer="0"/>
  <pageSetup horizontalDpi="600" verticalDpi="600" orientation="landscape" scale="92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zoomScalePageLayoutView="0" workbookViewId="0" topLeftCell="A21">
      <selection activeCell="N32" sqref="N32"/>
    </sheetView>
  </sheetViews>
  <sheetFormatPr defaultColWidth="9.140625" defaultRowHeight="12.75"/>
  <cols>
    <col min="1" max="1" width="2.7109375" style="23" customWidth="1"/>
    <col min="2" max="2" width="22.140625" style="623" customWidth="1"/>
    <col min="3" max="3" width="8.57421875" style="23" customWidth="1"/>
    <col min="4" max="4" width="8.8515625" style="23" customWidth="1"/>
    <col min="5" max="5" width="11.140625" style="23" customWidth="1"/>
    <col min="6" max="6" width="10.7109375" style="23" customWidth="1"/>
    <col min="7" max="7" width="9.8515625" style="23" customWidth="1"/>
    <col min="8" max="8" width="10.00390625" style="23" customWidth="1"/>
    <col min="9" max="9" width="9.421875" style="23" customWidth="1"/>
    <col min="10" max="11" width="4.00390625" style="23" bestFit="1" customWidth="1"/>
    <col min="12" max="16384" width="9.140625" style="23" customWidth="1"/>
  </cols>
  <sheetData>
    <row r="1" spans="1:11" ht="19.5" customHeight="1">
      <c r="A1" s="1014" t="s">
        <v>578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</row>
    <row r="2" spans="1:11" ht="16.5" customHeight="1" thickBot="1">
      <c r="A2" s="160"/>
      <c r="B2" s="616"/>
      <c r="C2" s="201"/>
      <c r="D2" s="201"/>
      <c r="E2" s="201"/>
      <c r="F2" s="201"/>
      <c r="G2" s="201"/>
      <c r="H2" s="202"/>
      <c r="I2" s="202"/>
      <c r="J2" s="998" t="s">
        <v>458</v>
      </c>
      <c r="K2" s="998"/>
    </row>
    <row r="3" spans="1:11" ht="15.75" customHeight="1">
      <c r="A3" s="664" t="s">
        <v>57</v>
      </c>
      <c r="B3" s="1020" t="s">
        <v>51</v>
      </c>
      <c r="C3" s="1016" t="s">
        <v>241</v>
      </c>
      <c r="D3" s="1017"/>
      <c r="E3" s="1017"/>
      <c r="F3" s="1017"/>
      <c r="G3" s="1017"/>
      <c r="H3" s="1018"/>
      <c r="I3" s="1018"/>
      <c r="J3" s="1018"/>
      <c r="K3" s="1019"/>
    </row>
    <row r="4" spans="1:11" ht="50.25" customHeight="1" thickBot="1">
      <c r="A4" s="665"/>
      <c r="B4" s="1021"/>
      <c r="C4" s="405" t="s">
        <v>452</v>
      </c>
      <c r="D4" s="405" t="s">
        <v>453</v>
      </c>
      <c r="E4" s="405" t="s">
        <v>242</v>
      </c>
      <c r="F4" s="405" t="s">
        <v>243</v>
      </c>
      <c r="G4" s="405" t="s">
        <v>244</v>
      </c>
      <c r="H4" s="406" t="s">
        <v>245</v>
      </c>
      <c r="I4" s="406" t="s">
        <v>246</v>
      </c>
      <c r="J4" s="407" t="s">
        <v>247</v>
      </c>
      <c r="K4" s="408" t="s">
        <v>176</v>
      </c>
    </row>
    <row r="5" spans="1:11" ht="12" customHeight="1" thickBot="1" thickTop="1">
      <c r="A5" s="7">
        <v>0</v>
      </c>
      <c r="B5" s="617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203">
        <v>7</v>
      </c>
      <c r="I5" s="203">
        <v>8</v>
      </c>
      <c r="J5" s="203">
        <v>9</v>
      </c>
      <c r="K5" s="204">
        <v>10</v>
      </c>
    </row>
    <row r="6" spans="1:11" ht="21.75" customHeight="1" thickTop="1">
      <c r="A6" s="8">
        <v>1</v>
      </c>
      <c r="B6" s="618" t="s">
        <v>568</v>
      </c>
      <c r="C6" s="163">
        <v>0</v>
      </c>
      <c r="D6" s="162">
        <v>0</v>
      </c>
      <c r="E6" s="161">
        <v>0</v>
      </c>
      <c r="F6" s="161">
        <v>0</v>
      </c>
      <c r="G6" s="161">
        <v>0</v>
      </c>
      <c r="H6" s="205">
        <v>0</v>
      </c>
      <c r="I6" s="205">
        <v>0</v>
      </c>
      <c r="J6" s="205">
        <v>0</v>
      </c>
      <c r="K6" s="207">
        <f aca="true" t="shared" si="0" ref="K6:K26">SUM(C6:J6)</f>
        <v>0</v>
      </c>
    </row>
    <row r="7" spans="1:11" ht="22.5" customHeight="1">
      <c r="A7" s="9">
        <v>2</v>
      </c>
      <c r="B7" s="619" t="s">
        <v>569</v>
      </c>
      <c r="C7" s="162"/>
      <c r="D7" s="162"/>
      <c r="E7" s="161"/>
      <c r="F7" s="161"/>
      <c r="G7" s="161"/>
      <c r="H7" s="206"/>
      <c r="I7" s="206"/>
      <c r="J7" s="206"/>
      <c r="K7" s="207">
        <f t="shared" si="0"/>
        <v>0</v>
      </c>
    </row>
    <row r="8" spans="1:11" ht="21.75" customHeight="1">
      <c r="A8" s="9">
        <v>3</v>
      </c>
      <c r="B8" s="620" t="s">
        <v>540</v>
      </c>
      <c r="C8" s="162">
        <v>0</v>
      </c>
      <c r="D8" s="162">
        <v>0</v>
      </c>
      <c r="E8" s="162">
        <v>0</v>
      </c>
      <c r="F8" s="161">
        <v>0</v>
      </c>
      <c r="G8" s="161">
        <v>0</v>
      </c>
      <c r="H8" s="206">
        <v>0</v>
      </c>
      <c r="I8" s="206">
        <v>0</v>
      </c>
      <c r="J8" s="206">
        <v>0</v>
      </c>
      <c r="K8" s="207">
        <f>SUM(C8:J8)</f>
        <v>0</v>
      </c>
    </row>
    <row r="9" spans="1:11" ht="21.75" customHeight="1">
      <c r="A9" s="9">
        <v>4</v>
      </c>
      <c r="B9" s="620" t="s">
        <v>541</v>
      </c>
      <c r="C9" s="161"/>
      <c r="D9" s="161"/>
      <c r="E9" s="161"/>
      <c r="F9" s="161"/>
      <c r="G9" s="161"/>
      <c r="H9" s="206"/>
      <c r="I9" s="206"/>
      <c r="J9" s="206"/>
      <c r="K9" s="207">
        <f t="shared" si="0"/>
        <v>0</v>
      </c>
    </row>
    <row r="10" spans="1:11" ht="21.75" customHeight="1">
      <c r="A10" s="9">
        <v>5</v>
      </c>
      <c r="B10" s="619" t="s">
        <v>542</v>
      </c>
      <c r="C10" s="162"/>
      <c r="D10" s="162"/>
      <c r="E10" s="161"/>
      <c r="F10" s="161"/>
      <c r="G10" s="161"/>
      <c r="H10" s="206"/>
      <c r="I10" s="206"/>
      <c r="J10" s="206"/>
      <c r="K10" s="207">
        <f t="shared" si="0"/>
        <v>0</v>
      </c>
    </row>
    <row r="11" spans="1:11" ht="22.5" customHeight="1">
      <c r="A11" s="9">
        <v>6</v>
      </c>
      <c r="B11" s="619" t="s">
        <v>282</v>
      </c>
      <c r="C11" s="162"/>
      <c r="D11" s="162"/>
      <c r="E11" s="161"/>
      <c r="F11" s="161"/>
      <c r="G11" s="161"/>
      <c r="H11" s="206"/>
      <c r="I11" s="206"/>
      <c r="J11" s="206"/>
      <c r="K11" s="207">
        <f t="shared" si="0"/>
        <v>0</v>
      </c>
    </row>
    <row r="12" spans="1:11" ht="21.75" customHeight="1">
      <c r="A12" s="9">
        <v>7</v>
      </c>
      <c r="B12" s="620" t="s">
        <v>543</v>
      </c>
      <c r="C12" s="162">
        <v>0</v>
      </c>
      <c r="D12" s="162">
        <v>0</v>
      </c>
      <c r="E12" s="162">
        <v>0</v>
      </c>
      <c r="F12" s="162">
        <v>0</v>
      </c>
      <c r="G12" s="162">
        <v>0</v>
      </c>
      <c r="H12" s="162">
        <v>0</v>
      </c>
      <c r="I12" s="162">
        <v>0</v>
      </c>
      <c r="J12" s="162">
        <v>7</v>
      </c>
      <c r="K12" s="207">
        <f t="shared" si="0"/>
        <v>7</v>
      </c>
    </row>
    <row r="13" spans="1:11" ht="22.5" customHeight="1">
      <c r="A13" s="9">
        <v>8</v>
      </c>
      <c r="B13" s="619" t="s">
        <v>544</v>
      </c>
      <c r="C13" s="162">
        <v>4</v>
      </c>
      <c r="D13" s="162">
        <v>0</v>
      </c>
      <c r="E13" s="161">
        <v>0</v>
      </c>
      <c r="F13" s="161">
        <v>1</v>
      </c>
      <c r="G13" s="161">
        <v>0</v>
      </c>
      <c r="H13" s="206">
        <v>12</v>
      </c>
      <c r="I13" s="206">
        <v>2</v>
      </c>
      <c r="J13" s="206">
        <v>0</v>
      </c>
      <c r="K13" s="207">
        <f t="shared" si="0"/>
        <v>19</v>
      </c>
    </row>
    <row r="14" spans="1:11" ht="38.25" customHeight="1">
      <c r="A14" s="9">
        <v>9</v>
      </c>
      <c r="B14" s="619" t="s">
        <v>281</v>
      </c>
      <c r="C14" s="162"/>
      <c r="D14" s="162"/>
      <c r="E14" s="161"/>
      <c r="F14" s="161"/>
      <c r="G14" s="161"/>
      <c r="H14" s="206"/>
      <c r="I14" s="206"/>
      <c r="J14" s="206"/>
      <c r="K14" s="207">
        <f t="shared" si="0"/>
        <v>0</v>
      </c>
    </row>
    <row r="15" spans="1:11" ht="33.75" customHeight="1">
      <c r="A15" s="9">
        <v>10</v>
      </c>
      <c r="B15" s="619" t="s">
        <v>280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1</v>
      </c>
      <c r="I15" s="162">
        <v>0</v>
      </c>
      <c r="J15" s="162">
        <v>0</v>
      </c>
      <c r="K15" s="207">
        <f t="shared" si="0"/>
        <v>1</v>
      </c>
    </row>
    <row r="16" spans="1:11" ht="27.75" customHeight="1">
      <c r="A16" s="9">
        <v>11</v>
      </c>
      <c r="B16" s="619" t="s">
        <v>570</v>
      </c>
      <c r="C16" s="162">
        <v>5</v>
      </c>
      <c r="D16" s="162">
        <v>3</v>
      </c>
      <c r="E16" s="161">
        <v>0</v>
      </c>
      <c r="F16" s="161">
        <v>2</v>
      </c>
      <c r="G16" s="161">
        <v>0</v>
      </c>
      <c r="H16" s="206">
        <v>0</v>
      </c>
      <c r="I16" s="206">
        <v>0</v>
      </c>
      <c r="J16" s="206">
        <v>0</v>
      </c>
      <c r="K16" s="207">
        <f t="shared" si="0"/>
        <v>10</v>
      </c>
    </row>
    <row r="17" spans="1:11" ht="22.5" customHeight="1">
      <c r="A17" s="9">
        <v>12</v>
      </c>
      <c r="B17" s="619" t="s">
        <v>545</v>
      </c>
      <c r="C17" s="162"/>
      <c r="D17" s="162"/>
      <c r="E17" s="161"/>
      <c r="F17" s="161"/>
      <c r="G17" s="161"/>
      <c r="H17" s="206"/>
      <c r="I17" s="206"/>
      <c r="J17" s="206">
        <v>1</v>
      </c>
      <c r="K17" s="207">
        <f t="shared" si="0"/>
        <v>1</v>
      </c>
    </row>
    <row r="18" spans="1:11" ht="22.5" customHeight="1">
      <c r="A18" s="9">
        <v>13</v>
      </c>
      <c r="B18" s="619" t="s">
        <v>546</v>
      </c>
      <c r="C18" s="173"/>
      <c r="D18" s="173"/>
      <c r="E18" s="172"/>
      <c r="F18" s="161"/>
      <c r="G18" s="161"/>
      <c r="H18" s="206"/>
      <c r="I18" s="206"/>
      <c r="J18" s="206">
        <v>3</v>
      </c>
      <c r="K18" s="207">
        <f t="shared" si="0"/>
        <v>3</v>
      </c>
    </row>
    <row r="19" spans="1:11" ht="36" customHeight="1">
      <c r="A19" s="10">
        <v>14</v>
      </c>
      <c r="B19" s="618" t="s">
        <v>279</v>
      </c>
      <c r="C19" s="162"/>
      <c r="D19" s="162"/>
      <c r="E19" s="162"/>
      <c r="F19" s="161"/>
      <c r="G19" s="161"/>
      <c r="H19" s="206"/>
      <c r="I19" s="206"/>
      <c r="J19" s="206"/>
      <c r="K19" s="207">
        <f t="shared" si="0"/>
        <v>0</v>
      </c>
    </row>
    <row r="20" spans="1:11" ht="38.25" customHeight="1">
      <c r="A20" s="10">
        <v>15</v>
      </c>
      <c r="B20" s="621" t="s">
        <v>524</v>
      </c>
      <c r="C20" s="162"/>
      <c r="D20" s="162"/>
      <c r="E20" s="162"/>
      <c r="F20" s="161"/>
      <c r="G20" s="161"/>
      <c r="H20" s="206"/>
      <c r="I20" s="206"/>
      <c r="J20" s="206"/>
      <c r="K20" s="207">
        <f t="shared" si="0"/>
        <v>0</v>
      </c>
    </row>
    <row r="21" spans="1:11" ht="22.5" customHeight="1">
      <c r="A21" s="9">
        <v>16</v>
      </c>
      <c r="B21" s="619" t="s">
        <v>283</v>
      </c>
      <c r="C21" s="162"/>
      <c r="D21" s="162"/>
      <c r="E21" s="162"/>
      <c r="F21" s="161"/>
      <c r="G21" s="161"/>
      <c r="H21" s="206"/>
      <c r="I21" s="206"/>
      <c r="J21" s="206"/>
      <c r="K21" s="207">
        <f t="shared" si="0"/>
        <v>0</v>
      </c>
    </row>
    <row r="22" spans="1:11" ht="22.5" customHeight="1">
      <c r="A22" s="9">
        <v>17</v>
      </c>
      <c r="B22" s="619" t="s">
        <v>548</v>
      </c>
      <c r="C22" s="162"/>
      <c r="D22" s="162"/>
      <c r="E22" s="162"/>
      <c r="F22" s="162"/>
      <c r="G22" s="162"/>
      <c r="H22" s="162"/>
      <c r="I22" s="162"/>
      <c r="J22" s="162"/>
      <c r="K22" s="207">
        <f t="shared" si="0"/>
        <v>0</v>
      </c>
    </row>
    <row r="23" spans="1:11" ht="22.5" customHeight="1">
      <c r="A23" s="9">
        <v>18</v>
      </c>
      <c r="B23" s="619" t="s">
        <v>284</v>
      </c>
      <c r="C23" s="161"/>
      <c r="D23" s="161"/>
      <c r="E23" s="161"/>
      <c r="F23" s="161"/>
      <c r="G23" s="161"/>
      <c r="H23" s="206"/>
      <c r="I23" s="206"/>
      <c r="J23" s="206"/>
      <c r="K23" s="207">
        <f t="shared" si="0"/>
        <v>0</v>
      </c>
    </row>
    <row r="24" spans="1:11" ht="22.5" customHeight="1">
      <c r="A24" s="9">
        <v>19</v>
      </c>
      <c r="B24" s="619" t="s">
        <v>285</v>
      </c>
      <c r="C24" s="162">
        <v>0</v>
      </c>
      <c r="D24" s="162">
        <v>0</v>
      </c>
      <c r="E24" s="162">
        <v>0</v>
      </c>
      <c r="F24" s="161">
        <v>0</v>
      </c>
      <c r="G24" s="161">
        <v>0</v>
      </c>
      <c r="H24" s="206">
        <v>0</v>
      </c>
      <c r="I24" s="206">
        <v>0</v>
      </c>
      <c r="J24" s="206">
        <v>0</v>
      </c>
      <c r="K24" s="207">
        <f t="shared" si="0"/>
        <v>0</v>
      </c>
    </row>
    <row r="25" spans="1:11" ht="22.5" customHeight="1">
      <c r="A25" s="9">
        <v>20</v>
      </c>
      <c r="B25" s="619" t="s">
        <v>549</v>
      </c>
      <c r="C25" s="162"/>
      <c r="D25" s="162"/>
      <c r="E25" s="162"/>
      <c r="F25" s="162"/>
      <c r="G25" s="162"/>
      <c r="H25" s="162"/>
      <c r="I25" s="162"/>
      <c r="J25" s="162"/>
      <c r="K25" s="207">
        <f t="shared" si="0"/>
        <v>0</v>
      </c>
    </row>
    <row r="26" spans="1:11" ht="39" customHeight="1">
      <c r="A26" s="9">
        <v>21</v>
      </c>
      <c r="B26" s="619" t="s">
        <v>564</v>
      </c>
      <c r="C26" s="162">
        <v>0</v>
      </c>
      <c r="D26" s="162">
        <v>0</v>
      </c>
      <c r="E26" s="162">
        <v>0</v>
      </c>
      <c r="F26" s="161">
        <v>1</v>
      </c>
      <c r="G26" s="161">
        <v>0</v>
      </c>
      <c r="H26" s="206">
        <v>0</v>
      </c>
      <c r="I26" s="206">
        <v>0</v>
      </c>
      <c r="J26" s="206">
        <v>0</v>
      </c>
      <c r="K26" s="207">
        <f t="shared" si="0"/>
        <v>1</v>
      </c>
    </row>
    <row r="27" spans="1:11" ht="35.25" customHeight="1">
      <c r="A27" s="9">
        <v>22</v>
      </c>
      <c r="B27" s="619" t="s">
        <v>560</v>
      </c>
      <c r="C27" s="162">
        <v>0</v>
      </c>
      <c r="D27" s="162">
        <v>0</v>
      </c>
      <c r="E27" s="162">
        <v>0</v>
      </c>
      <c r="F27" s="161">
        <v>0</v>
      </c>
      <c r="G27" s="161">
        <v>0</v>
      </c>
      <c r="H27" s="206">
        <v>0</v>
      </c>
      <c r="I27" s="206">
        <v>0</v>
      </c>
      <c r="J27" s="206">
        <v>0</v>
      </c>
      <c r="K27" s="207">
        <f>SUM(C27:J27)</f>
        <v>0</v>
      </c>
    </row>
    <row r="28" spans="1:11" ht="36.75" customHeight="1">
      <c r="A28" s="9">
        <v>23</v>
      </c>
      <c r="B28" s="619" t="s">
        <v>286</v>
      </c>
      <c r="C28" s="162">
        <v>0</v>
      </c>
      <c r="D28" s="162">
        <v>0</v>
      </c>
      <c r="E28" s="162">
        <v>0</v>
      </c>
      <c r="F28" s="161">
        <v>0</v>
      </c>
      <c r="G28" s="161">
        <v>0</v>
      </c>
      <c r="H28" s="206">
        <v>0</v>
      </c>
      <c r="I28" s="206">
        <v>0</v>
      </c>
      <c r="J28" s="206">
        <v>0</v>
      </c>
      <c r="K28" s="207">
        <f>SUM(C28:J28)</f>
        <v>0</v>
      </c>
    </row>
    <row r="29" spans="1:11" ht="22.5" customHeight="1">
      <c r="A29" s="9">
        <v>24</v>
      </c>
      <c r="B29" s="619" t="s">
        <v>287</v>
      </c>
      <c r="C29" s="162">
        <v>0</v>
      </c>
      <c r="D29" s="162">
        <v>0</v>
      </c>
      <c r="E29" s="162">
        <v>0</v>
      </c>
      <c r="F29" s="161">
        <v>0</v>
      </c>
      <c r="G29" s="161">
        <v>0</v>
      </c>
      <c r="H29" s="206">
        <v>0</v>
      </c>
      <c r="I29" s="206">
        <v>0</v>
      </c>
      <c r="J29" s="206">
        <v>0</v>
      </c>
      <c r="K29" s="207">
        <f>SUM(C29:J29)</f>
        <v>0</v>
      </c>
    </row>
    <row r="30" spans="1:11" ht="22.5" customHeight="1">
      <c r="A30" s="9">
        <v>25</v>
      </c>
      <c r="B30" s="619" t="s">
        <v>288</v>
      </c>
      <c r="C30" s="162">
        <v>0</v>
      </c>
      <c r="D30" s="162">
        <v>0</v>
      </c>
      <c r="E30" s="162">
        <v>0</v>
      </c>
      <c r="F30" s="161">
        <v>0</v>
      </c>
      <c r="G30" s="161">
        <v>0</v>
      </c>
      <c r="H30" s="206">
        <v>0</v>
      </c>
      <c r="I30" s="206">
        <v>0</v>
      </c>
      <c r="J30" s="206">
        <v>0</v>
      </c>
      <c r="K30" s="207">
        <f>SUM(C30:J30)</f>
        <v>0</v>
      </c>
    </row>
    <row r="31" spans="1:11" ht="37.5" customHeight="1" thickBot="1">
      <c r="A31" s="32">
        <v>26</v>
      </c>
      <c r="B31" s="622" t="s">
        <v>506</v>
      </c>
      <c r="C31" s="162">
        <v>0</v>
      </c>
      <c r="D31" s="162">
        <v>0</v>
      </c>
      <c r="E31" s="162">
        <v>0</v>
      </c>
      <c r="F31" s="161">
        <v>0</v>
      </c>
      <c r="G31" s="161">
        <v>0</v>
      </c>
      <c r="H31" s="206">
        <v>0</v>
      </c>
      <c r="I31" s="206">
        <v>0</v>
      </c>
      <c r="J31" s="206">
        <v>2</v>
      </c>
      <c r="K31" s="207">
        <f>SUM(C31:J31)</f>
        <v>2</v>
      </c>
    </row>
    <row r="32" spans="1:11" ht="21.75" customHeight="1" thickBot="1" thickTop="1">
      <c r="A32" s="674" t="s">
        <v>539</v>
      </c>
      <c r="B32" s="1015"/>
      <c r="C32" s="141">
        <f aca="true" t="shared" si="1" ref="C32:I32">SUM(C6:C31)</f>
        <v>9</v>
      </c>
      <c r="D32" s="141">
        <f t="shared" si="1"/>
        <v>3</v>
      </c>
      <c r="E32" s="141">
        <f t="shared" si="1"/>
        <v>0</v>
      </c>
      <c r="F32" s="141">
        <f t="shared" si="1"/>
        <v>4</v>
      </c>
      <c r="G32" s="141">
        <f t="shared" si="1"/>
        <v>0</v>
      </c>
      <c r="H32" s="141">
        <f t="shared" si="1"/>
        <v>13</v>
      </c>
      <c r="I32" s="141">
        <f t="shared" si="1"/>
        <v>2</v>
      </c>
      <c r="J32" s="141">
        <f>SUM(J6:J31)</f>
        <v>13</v>
      </c>
      <c r="K32" s="208">
        <f>SUM(K6:K31)</f>
        <v>44</v>
      </c>
    </row>
    <row r="33" spans="1:11" ht="12.75" customHeight="1">
      <c r="A33" s="703"/>
      <c r="B33" s="703"/>
      <c r="C33" s="703"/>
      <c r="D33" s="703"/>
      <c r="E33" s="703"/>
      <c r="F33" s="703"/>
      <c r="G33" s="703"/>
      <c r="H33" s="703"/>
      <c r="I33" s="703"/>
      <c r="J33" s="703"/>
      <c r="K33" s="703"/>
    </row>
    <row r="34" spans="1:11" ht="13.5">
      <c r="A34" s="703" t="s">
        <v>467</v>
      </c>
      <c r="B34" s="703"/>
      <c r="C34" s="703"/>
      <c r="D34" s="703"/>
      <c r="E34" s="703"/>
      <c r="F34" s="703"/>
      <c r="G34" s="703"/>
      <c r="H34" s="703"/>
      <c r="I34" s="703"/>
      <c r="J34" s="703"/>
      <c r="K34" s="703"/>
    </row>
  </sheetData>
  <sheetProtection/>
  <mergeCells count="8">
    <mergeCell ref="A34:K34"/>
    <mergeCell ref="A33:K33"/>
    <mergeCell ref="J2:K2"/>
    <mergeCell ref="A1:K1"/>
    <mergeCell ref="A32:B32"/>
    <mergeCell ref="C3:K3"/>
    <mergeCell ref="A3:A4"/>
    <mergeCell ref="B3:B4"/>
  </mergeCells>
  <printOptions/>
  <pageMargins left="0.15748031496062992" right="0.15748031496062992" top="0.1968503937007874" bottom="0" header="0.2362204724409449" footer="0.0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7109375" style="71" customWidth="1"/>
    <col min="2" max="2" width="28.421875" style="71" customWidth="1"/>
    <col min="3" max="3" width="10.28125" style="71" customWidth="1"/>
    <col min="4" max="4" width="14.28125" style="71" customWidth="1"/>
    <col min="5" max="5" width="11.8515625" style="71" customWidth="1"/>
    <col min="6" max="6" width="13.421875" style="71" customWidth="1"/>
    <col min="7" max="7" width="11.140625" style="71" customWidth="1"/>
    <col min="8" max="8" width="9.00390625" style="71" customWidth="1"/>
    <col min="9" max="16384" width="9.140625" style="71" customWidth="1"/>
  </cols>
  <sheetData>
    <row r="1" spans="1:7" ht="32.25" customHeight="1">
      <c r="A1" s="670" t="s">
        <v>579</v>
      </c>
      <c r="B1" s="670"/>
      <c r="C1" s="670"/>
      <c r="D1" s="670"/>
      <c r="E1" s="670"/>
      <c r="F1" s="670"/>
      <c r="G1" s="670"/>
    </row>
    <row r="2" spans="2:7" ht="12" customHeight="1" thickBot="1">
      <c r="B2" s="73"/>
      <c r="C2" s="74"/>
      <c r="D2" s="74"/>
      <c r="E2" s="74"/>
      <c r="F2" s="74"/>
      <c r="G2" s="123" t="s">
        <v>78</v>
      </c>
    </row>
    <row r="3" spans="1:7" ht="9.75">
      <c r="A3" s="652" t="s">
        <v>57</v>
      </c>
      <c r="B3" s="654" t="s">
        <v>51</v>
      </c>
      <c r="C3" s="644" t="s">
        <v>547</v>
      </c>
      <c r="D3" s="644" t="s">
        <v>185</v>
      </c>
      <c r="E3" s="644" t="s">
        <v>186</v>
      </c>
      <c r="F3" s="644" t="s">
        <v>187</v>
      </c>
      <c r="G3" s="646" t="s">
        <v>188</v>
      </c>
    </row>
    <row r="4" spans="1:7" ht="54" customHeight="1" thickBot="1">
      <c r="A4" s="653"/>
      <c r="B4" s="655"/>
      <c r="C4" s="645"/>
      <c r="D4" s="645"/>
      <c r="E4" s="645"/>
      <c r="F4" s="645"/>
      <c r="G4" s="647"/>
    </row>
    <row r="5" spans="1:7" ht="10.5" customHeight="1" thickBot="1" thickTop="1">
      <c r="A5" s="7">
        <v>0</v>
      </c>
      <c r="B5" s="63">
        <v>1</v>
      </c>
      <c r="C5" s="82">
        <v>2</v>
      </c>
      <c r="D5" s="82">
        <v>3</v>
      </c>
      <c r="E5" s="82">
        <v>4</v>
      </c>
      <c r="F5" s="82">
        <v>5</v>
      </c>
      <c r="G5" s="83">
        <v>6</v>
      </c>
    </row>
    <row r="6" spans="1:7" ht="21.75" customHeight="1" thickTop="1">
      <c r="A6" s="8">
        <v>1</v>
      </c>
      <c r="B6" s="430" t="s">
        <v>568</v>
      </c>
      <c r="C6" s="335">
        <f>леталитет!C7</f>
        <v>93174</v>
      </c>
      <c r="D6" s="222">
        <v>17360</v>
      </c>
      <c r="E6" s="221">
        <v>1691</v>
      </c>
      <c r="F6" s="85">
        <f>D6/C6*100</f>
        <v>18.631807156502887</v>
      </c>
      <c r="G6" s="227">
        <f>E6/C6*100</f>
        <v>1.814883980509584</v>
      </c>
    </row>
    <row r="7" spans="1:7" ht="21.75" customHeight="1">
      <c r="A7" s="9">
        <v>2</v>
      </c>
      <c r="B7" s="428" t="s">
        <v>515</v>
      </c>
      <c r="C7" s="221">
        <f>леталитет!C8</f>
        <v>14002</v>
      </c>
      <c r="D7" s="222">
        <v>4232</v>
      </c>
      <c r="E7" s="221">
        <v>1139</v>
      </c>
      <c r="F7" s="85">
        <f>D7/C7*100</f>
        <v>30.224253678045994</v>
      </c>
      <c r="G7" s="227">
        <f>E7/C7*100</f>
        <v>8.134552206827596</v>
      </c>
    </row>
    <row r="8" spans="1:7" ht="21.75" customHeight="1">
      <c r="A8" s="9">
        <v>3</v>
      </c>
      <c r="B8" s="429" t="s">
        <v>540</v>
      </c>
      <c r="C8" s="221">
        <f>леталитет!C9</f>
        <v>26854</v>
      </c>
      <c r="D8" s="222">
        <v>0</v>
      </c>
      <c r="E8" s="221">
        <v>0</v>
      </c>
      <c r="F8" s="85">
        <f aca="true" t="shared" si="0" ref="F8:F32">D8/C8*100</f>
        <v>0</v>
      </c>
      <c r="G8" s="227">
        <f aca="true" t="shared" si="1" ref="G8:G32">E8/C8*100</f>
        <v>0</v>
      </c>
    </row>
    <row r="9" spans="1:7" ht="21.75" customHeight="1">
      <c r="A9" s="9">
        <v>4</v>
      </c>
      <c r="B9" s="429" t="s">
        <v>541</v>
      </c>
      <c r="C9" s="221">
        <f>леталитет!C10</f>
        <v>19755</v>
      </c>
      <c r="D9" s="221">
        <v>4000</v>
      </c>
      <c r="E9" s="221">
        <v>0</v>
      </c>
      <c r="F9" s="85">
        <f t="shared" si="0"/>
        <v>20.248038471273095</v>
      </c>
      <c r="G9" s="227">
        <f t="shared" si="1"/>
        <v>0</v>
      </c>
    </row>
    <row r="10" spans="1:7" ht="21.75" customHeight="1">
      <c r="A10" s="9">
        <v>5</v>
      </c>
      <c r="B10" s="428" t="s">
        <v>542</v>
      </c>
      <c r="C10" s="221">
        <f>леталитет!C11</f>
        <v>15725</v>
      </c>
      <c r="D10" s="222">
        <v>4844</v>
      </c>
      <c r="E10" s="221">
        <v>32</v>
      </c>
      <c r="F10" s="85">
        <f t="shared" si="0"/>
        <v>30.804451510333863</v>
      </c>
      <c r="G10" s="227">
        <f t="shared" si="1"/>
        <v>0.20349761526232113</v>
      </c>
    </row>
    <row r="11" spans="1:7" ht="24.75" customHeight="1">
      <c r="A11" s="9">
        <v>6</v>
      </c>
      <c r="B11" s="428" t="s">
        <v>553</v>
      </c>
      <c r="C11" s="221">
        <f>леталитет!C12</f>
        <v>8907</v>
      </c>
      <c r="D11" s="222">
        <v>8907</v>
      </c>
      <c r="E11" s="221">
        <v>0</v>
      </c>
      <c r="F11" s="85">
        <f t="shared" si="0"/>
        <v>100</v>
      </c>
      <c r="G11" s="227">
        <f t="shared" si="1"/>
        <v>0</v>
      </c>
    </row>
    <row r="12" spans="1:7" ht="21.75" customHeight="1">
      <c r="A12" s="9">
        <v>7</v>
      </c>
      <c r="B12" s="429" t="s">
        <v>513</v>
      </c>
      <c r="C12" s="221">
        <f>леталитет!C13</f>
        <v>14901</v>
      </c>
      <c r="D12" s="222">
        <v>11204</v>
      </c>
      <c r="E12" s="221">
        <v>5064</v>
      </c>
      <c r="F12" s="85">
        <f t="shared" si="0"/>
        <v>75.18958459163815</v>
      </c>
      <c r="G12" s="227">
        <f t="shared" si="1"/>
        <v>33.98429635594927</v>
      </c>
    </row>
    <row r="13" spans="1:7" ht="21.75" customHeight="1">
      <c r="A13" s="9">
        <v>8</v>
      </c>
      <c r="B13" s="428" t="s">
        <v>544</v>
      </c>
      <c r="C13" s="221">
        <f>леталитет!C14</f>
        <v>14075</v>
      </c>
      <c r="D13" s="222">
        <v>0</v>
      </c>
      <c r="E13" s="221">
        <v>0</v>
      </c>
      <c r="F13" s="85">
        <f t="shared" si="0"/>
        <v>0</v>
      </c>
      <c r="G13" s="227">
        <f t="shared" si="1"/>
        <v>0</v>
      </c>
    </row>
    <row r="14" spans="1:7" ht="24.75" customHeight="1">
      <c r="A14" s="9">
        <v>9</v>
      </c>
      <c r="B14" s="428" t="s">
        <v>562</v>
      </c>
      <c r="C14" s="221">
        <f>леталитет!C15</f>
        <v>18169</v>
      </c>
      <c r="D14" s="222">
        <v>0</v>
      </c>
      <c r="E14" s="221">
        <v>0</v>
      </c>
      <c r="F14" s="85">
        <f t="shared" si="0"/>
        <v>0</v>
      </c>
      <c r="G14" s="227">
        <f t="shared" si="1"/>
        <v>0</v>
      </c>
    </row>
    <row r="15" spans="1:7" ht="24.75" customHeight="1">
      <c r="A15" s="9">
        <v>10</v>
      </c>
      <c r="B15" s="428" t="s">
        <v>563</v>
      </c>
      <c r="C15" s="221">
        <f>леталитет!C16</f>
        <v>773</v>
      </c>
      <c r="D15" s="222">
        <v>0</v>
      </c>
      <c r="E15" s="221">
        <v>0</v>
      </c>
      <c r="F15" s="85">
        <f t="shared" si="0"/>
        <v>0</v>
      </c>
      <c r="G15" s="227">
        <f t="shared" si="1"/>
        <v>0</v>
      </c>
    </row>
    <row r="16" spans="1:7" ht="24.75" customHeight="1">
      <c r="A16" s="9">
        <v>11</v>
      </c>
      <c r="B16" s="428" t="s">
        <v>570</v>
      </c>
      <c r="C16" s="221">
        <f>леталитет!C17</f>
        <v>12339</v>
      </c>
      <c r="D16" s="222">
        <v>11719</v>
      </c>
      <c r="E16" s="221">
        <v>633</v>
      </c>
      <c r="F16" s="85">
        <f t="shared" si="0"/>
        <v>94.9752816273604</v>
      </c>
      <c r="G16" s="227">
        <f t="shared" si="1"/>
        <v>5.1300753707755895</v>
      </c>
    </row>
    <row r="17" spans="1:7" ht="21.75" customHeight="1">
      <c r="A17" s="9">
        <v>12</v>
      </c>
      <c r="B17" s="428" t="s">
        <v>545</v>
      </c>
      <c r="C17" s="221">
        <f>леталитет!C18</f>
        <v>1131</v>
      </c>
      <c r="D17" s="222">
        <v>0</v>
      </c>
      <c r="E17" s="221">
        <v>0</v>
      </c>
      <c r="F17" s="85">
        <f t="shared" si="0"/>
        <v>0</v>
      </c>
      <c r="G17" s="227">
        <f t="shared" si="1"/>
        <v>0</v>
      </c>
    </row>
    <row r="18" spans="1:7" ht="21.75" customHeight="1">
      <c r="A18" s="9">
        <v>13</v>
      </c>
      <c r="B18" s="428" t="s">
        <v>546</v>
      </c>
      <c r="C18" s="221">
        <f>леталитет!C19</f>
        <v>5090</v>
      </c>
      <c r="D18" s="248">
        <v>0</v>
      </c>
      <c r="E18" s="252">
        <v>0</v>
      </c>
      <c r="F18" s="85">
        <f t="shared" si="0"/>
        <v>0</v>
      </c>
      <c r="G18" s="227">
        <f t="shared" si="1"/>
        <v>0</v>
      </c>
    </row>
    <row r="19" spans="1:7" ht="24.75" customHeight="1">
      <c r="A19" s="10">
        <v>14</v>
      </c>
      <c r="B19" s="430" t="s">
        <v>576</v>
      </c>
      <c r="C19" s="221">
        <f>леталитет!C20</f>
        <v>5837</v>
      </c>
      <c r="D19" s="248">
        <v>4508</v>
      </c>
      <c r="E19" s="248">
        <v>2197</v>
      </c>
      <c r="F19" s="85">
        <f t="shared" si="0"/>
        <v>77.2314545143053</v>
      </c>
      <c r="G19" s="227">
        <f t="shared" si="1"/>
        <v>37.639198218262806</v>
      </c>
    </row>
    <row r="20" spans="1:7" ht="34.5" customHeight="1">
      <c r="A20" s="10">
        <v>15</v>
      </c>
      <c r="B20" s="431" t="s">
        <v>450</v>
      </c>
      <c r="C20" s="221">
        <f>леталитет!C21</f>
        <v>3293</v>
      </c>
      <c r="D20" s="222">
        <v>2864</v>
      </c>
      <c r="E20" s="222">
        <v>0</v>
      </c>
      <c r="F20" s="85">
        <f t="shared" si="0"/>
        <v>86.97236562405102</v>
      </c>
      <c r="G20" s="227">
        <f t="shared" si="1"/>
        <v>0</v>
      </c>
    </row>
    <row r="21" spans="1:7" ht="24.75" customHeight="1">
      <c r="A21" s="9">
        <v>16</v>
      </c>
      <c r="B21" s="428" t="s">
        <v>567</v>
      </c>
      <c r="C21" s="221">
        <f>леталитет!C22</f>
        <v>9518</v>
      </c>
      <c r="D21" s="222">
        <v>9321</v>
      </c>
      <c r="E21" s="222">
        <v>5463</v>
      </c>
      <c r="F21" s="85">
        <f t="shared" si="0"/>
        <v>97.93023744484135</v>
      </c>
      <c r="G21" s="227">
        <f t="shared" si="1"/>
        <v>57.39651187224207</v>
      </c>
    </row>
    <row r="22" spans="1:7" ht="21.75" customHeight="1">
      <c r="A22" s="9">
        <v>17</v>
      </c>
      <c r="B22" s="428" t="s">
        <v>548</v>
      </c>
      <c r="C22" s="221">
        <f>леталитет!C23</f>
        <v>809</v>
      </c>
      <c r="D22" s="222">
        <v>0</v>
      </c>
      <c r="E22" s="222">
        <v>0</v>
      </c>
      <c r="F22" s="85">
        <f t="shared" si="0"/>
        <v>0</v>
      </c>
      <c r="G22" s="227">
        <f t="shared" si="1"/>
        <v>0</v>
      </c>
    </row>
    <row r="23" spans="1:7" ht="24.75" customHeight="1">
      <c r="A23" s="9">
        <v>18</v>
      </c>
      <c r="B23" s="428" t="s">
        <v>566</v>
      </c>
      <c r="C23" s="221">
        <f>леталитет!C24</f>
        <v>4550</v>
      </c>
      <c r="D23" s="248">
        <v>0</v>
      </c>
      <c r="E23" s="248">
        <v>0</v>
      </c>
      <c r="F23" s="85">
        <f t="shared" si="0"/>
        <v>0</v>
      </c>
      <c r="G23" s="227">
        <f t="shared" si="1"/>
        <v>0</v>
      </c>
    </row>
    <row r="24" spans="1:7" ht="24.75" customHeight="1">
      <c r="A24" s="9">
        <v>19</v>
      </c>
      <c r="B24" s="428" t="s">
        <v>559</v>
      </c>
      <c r="C24" s="221">
        <f>леталитет!C25</f>
        <v>1031</v>
      </c>
      <c r="D24" s="222">
        <v>0</v>
      </c>
      <c r="E24" s="222">
        <v>0</v>
      </c>
      <c r="F24" s="85">
        <v>0</v>
      </c>
      <c r="G24" s="227">
        <f t="shared" si="1"/>
        <v>0</v>
      </c>
    </row>
    <row r="25" spans="1:7" ht="21.75" customHeight="1">
      <c r="A25" s="9">
        <v>20</v>
      </c>
      <c r="B25" s="428" t="s">
        <v>549</v>
      </c>
      <c r="C25" s="221">
        <f>леталитет!C26</f>
        <v>7697</v>
      </c>
      <c r="D25" s="222">
        <v>0</v>
      </c>
      <c r="E25" s="222">
        <v>0</v>
      </c>
      <c r="F25" s="85">
        <f t="shared" si="0"/>
        <v>0</v>
      </c>
      <c r="G25" s="227">
        <f t="shared" si="1"/>
        <v>0</v>
      </c>
    </row>
    <row r="26" spans="1:7" ht="24.75" customHeight="1">
      <c r="A26" s="9">
        <v>21</v>
      </c>
      <c r="B26" s="428" t="s">
        <v>564</v>
      </c>
      <c r="C26" s="221">
        <f>леталитет!C27</f>
        <v>2306</v>
      </c>
      <c r="D26" s="222">
        <v>0</v>
      </c>
      <c r="E26" s="222">
        <v>0</v>
      </c>
      <c r="F26" s="85">
        <f t="shared" si="0"/>
        <v>0</v>
      </c>
      <c r="G26" s="227">
        <f t="shared" si="1"/>
        <v>0</v>
      </c>
    </row>
    <row r="27" spans="1:7" ht="24.75" customHeight="1">
      <c r="A27" s="9">
        <v>22</v>
      </c>
      <c r="B27" s="428" t="s">
        <v>560</v>
      </c>
      <c r="C27" s="221">
        <f>леталитет!C28</f>
        <v>336</v>
      </c>
      <c r="D27" s="222">
        <v>336</v>
      </c>
      <c r="E27" s="222">
        <v>0</v>
      </c>
      <c r="F27" s="85">
        <f t="shared" si="0"/>
        <v>100</v>
      </c>
      <c r="G27" s="227">
        <f t="shared" si="1"/>
        <v>0</v>
      </c>
    </row>
    <row r="28" spans="1:7" ht="24.75" customHeight="1">
      <c r="A28" s="9">
        <v>23</v>
      </c>
      <c r="B28" s="428" t="s">
        <v>561</v>
      </c>
      <c r="C28" s="221">
        <f>леталитет!C29</f>
        <v>482</v>
      </c>
      <c r="D28" s="222">
        <v>0</v>
      </c>
      <c r="E28" s="222">
        <v>0</v>
      </c>
      <c r="F28" s="85">
        <f t="shared" si="0"/>
        <v>0</v>
      </c>
      <c r="G28" s="227">
        <f t="shared" si="1"/>
        <v>0</v>
      </c>
    </row>
    <row r="29" spans="1:7" ht="24.75" customHeight="1">
      <c r="A29" s="9">
        <v>24</v>
      </c>
      <c r="B29" s="428" t="s">
        <v>3</v>
      </c>
      <c r="C29" s="221">
        <f>леталитет!C30</f>
        <v>651</v>
      </c>
      <c r="D29" s="222">
        <v>0</v>
      </c>
      <c r="E29" s="222">
        <v>0</v>
      </c>
      <c r="F29" s="85">
        <f t="shared" si="0"/>
        <v>0</v>
      </c>
      <c r="G29" s="227">
        <f t="shared" si="1"/>
        <v>0</v>
      </c>
    </row>
    <row r="30" spans="1:7" ht="24.75" customHeight="1">
      <c r="A30" s="9">
        <v>25</v>
      </c>
      <c r="B30" s="428" t="s">
        <v>482</v>
      </c>
      <c r="C30" s="221">
        <f>леталитет!C31</f>
        <v>805</v>
      </c>
      <c r="D30" s="248">
        <v>0</v>
      </c>
      <c r="E30" s="248">
        <v>0</v>
      </c>
      <c r="F30" s="85">
        <f t="shared" si="0"/>
        <v>0</v>
      </c>
      <c r="G30" s="227">
        <f t="shared" si="1"/>
        <v>0</v>
      </c>
    </row>
    <row r="31" spans="1:7" ht="24.75" customHeight="1" thickBot="1">
      <c r="A31" s="32">
        <v>26</v>
      </c>
      <c r="B31" s="428" t="s">
        <v>565</v>
      </c>
      <c r="C31" s="266">
        <f>леталитет!C32</f>
        <v>1007</v>
      </c>
      <c r="D31" s="248">
        <v>0</v>
      </c>
      <c r="E31" s="248">
        <v>0</v>
      </c>
      <c r="F31" s="253">
        <f t="shared" si="0"/>
        <v>0</v>
      </c>
      <c r="G31" s="250">
        <f t="shared" si="1"/>
        <v>0</v>
      </c>
    </row>
    <row r="32" spans="1:7" ht="30" customHeight="1" thickBot="1" thickTop="1">
      <c r="A32" s="674" t="s">
        <v>539</v>
      </c>
      <c r="B32" s="675"/>
      <c r="C32" s="78">
        <f>SUM(C6:C31)</f>
        <v>283217</v>
      </c>
      <c r="D32" s="78">
        <f>SUM(D6:D31)</f>
        <v>79295</v>
      </c>
      <c r="E32" s="78">
        <f>SUM(E6:E31)</f>
        <v>16219</v>
      </c>
      <c r="F32" s="76">
        <f t="shared" si="0"/>
        <v>27.997966223778942</v>
      </c>
      <c r="G32" s="77">
        <f t="shared" si="1"/>
        <v>5.726704258572049</v>
      </c>
    </row>
    <row r="33" spans="1:7" ht="14.25" customHeight="1">
      <c r="A33" s="681" t="s">
        <v>451</v>
      </c>
      <c r="B33" s="682"/>
      <c r="C33" s="682"/>
      <c r="D33" s="682"/>
      <c r="E33" s="682"/>
      <c r="F33" s="682"/>
      <c r="G33" s="682"/>
    </row>
    <row r="34" spans="1:7" ht="14.25" customHeight="1">
      <c r="A34" s="432" t="s">
        <v>514</v>
      </c>
      <c r="B34" s="680" t="s">
        <v>516</v>
      </c>
      <c r="C34" s="680"/>
      <c r="D34" s="680"/>
      <c r="E34" s="680"/>
      <c r="F34" s="680"/>
      <c r="G34" s="433"/>
    </row>
    <row r="35" spans="1:7" ht="9.75">
      <c r="A35" s="650" t="s">
        <v>329</v>
      </c>
      <c r="B35" s="650"/>
      <c r="C35" s="650"/>
      <c r="D35" s="650"/>
      <c r="E35" s="650"/>
      <c r="F35" s="650"/>
      <c r="G35" s="650"/>
    </row>
    <row r="36" spans="8:10" ht="9.75">
      <c r="H36" s="121"/>
      <c r="I36" s="121"/>
      <c r="J36" s="121"/>
    </row>
  </sheetData>
  <sheetProtection/>
  <mergeCells count="12">
    <mergeCell ref="D3:D4"/>
    <mergeCell ref="A33:G33"/>
    <mergeCell ref="A35:G35"/>
    <mergeCell ref="A1:G1"/>
    <mergeCell ref="A32:B32"/>
    <mergeCell ref="A3:A4"/>
    <mergeCell ref="B3:B4"/>
    <mergeCell ref="C3:C4"/>
    <mergeCell ref="E3:E4"/>
    <mergeCell ref="F3:F4"/>
    <mergeCell ref="G3:G4"/>
    <mergeCell ref="B34:F34"/>
  </mergeCells>
  <printOptions verticalCentered="1"/>
  <pageMargins left="0.5905511811023623" right="0.1968503937007874" top="0.4724409448818898" bottom="0.4330708661417323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3">
      <selection activeCell="L5" sqref="L5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7" width="12.7109375" style="6" customWidth="1"/>
    <col min="8" max="16384" width="9.140625" style="6" customWidth="1"/>
  </cols>
  <sheetData>
    <row r="1" spans="1:7" ht="24.75" customHeight="1">
      <c r="A1" s="651" t="s">
        <v>580</v>
      </c>
      <c r="B1" s="651"/>
      <c r="C1" s="651"/>
      <c r="D1" s="651"/>
      <c r="E1" s="651"/>
      <c r="F1" s="651"/>
      <c r="G1" s="651"/>
    </row>
    <row r="2" spans="1:7" s="45" customFormat="1" ht="19.5" customHeight="1">
      <c r="A2" s="670" t="s">
        <v>2</v>
      </c>
      <c r="B2" s="670"/>
      <c r="C2" s="670"/>
      <c r="D2" s="670"/>
      <c r="E2" s="670"/>
      <c r="F2" s="670"/>
      <c r="G2" s="670"/>
    </row>
    <row r="3" spans="1:7" s="45" customFormat="1" ht="15.75" customHeight="1" thickBot="1">
      <c r="A3" s="683"/>
      <c r="B3" s="683"/>
      <c r="C3" s="683"/>
      <c r="D3" s="683"/>
      <c r="E3" s="683"/>
      <c r="F3" s="683"/>
      <c r="G3" s="24" t="s">
        <v>64</v>
      </c>
    </row>
    <row r="4" spans="1:7" ht="49.5" customHeight="1">
      <c r="A4" s="652" t="s">
        <v>551</v>
      </c>
      <c r="B4" s="654" t="s">
        <v>51</v>
      </c>
      <c r="C4" s="644" t="s">
        <v>547</v>
      </c>
      <c r="D4" s="644" t="s">
        <v>556</v>
      </c>
      <c r="E4" s="644" t="s">
        <v>483</v>
      </c>
      <c r="F4" s="644" t="s">
        <v>525</v>
      </c>
      <c r="G4" s="646" t="s">
        <v>558</v>
      </c>
    </row>
    <row r="5" spans="1:7" ht="24.75" customHeight="1" thickBot="1">
      <c r="A5" s="653"/>
      <c r="B5" s="655"/>
      <c r="C5" s="645"/>
      <c r="D5" s="645"/>
      <c r="E5" s="645"/>
      <c r="F5" s="645"/>
      <c r="G5" s="647"/>
    </row>
    <row r="6" spans="1:7" s="35" customFormat="1" ht="11.25" customHeight="1" thickBot="1" thickTop="1">
      <c r="A6" s="34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24.75" customHeight="1" thickTop="1">
      <c r="A7" s="39">
        <v>1</v>
      </c>
      <c r="B7" s="64" t="s">
        <v>105</v>
      </c>
      <c r="C7" s="222">
        <v>30605</v>
      </c>
      <c r="D7" s="222">
        <v>510</v>
      </c>
      <c r="E7" s="221">
        <v>1508</v>
      </c>
      <c r="F7" s="84">
        <f aca="true" t="shared" si="0" ref="F7:F24">E7/C7*100</f>
        <v>4.9272994608724066</v>
      </c>
      <c r="G7" s="224">
        <f aca="true" t="shared" si="1" ref="G7:G24">D7/E7*100</f>
        <v>33.819628647214856</v>
      </c>
    </row>
    <row r="8" spans="1:7" ht="24.75" customHeight="1">
      <c r="A8" s="40">
        <v>2</v>
      </c>
      <c r="B8" s="65" t="s">
        <v>569</v>
      </c>
      <c r="C8" s="222">
        <v>2927</v>
      </c>
      <c r="D8" s="222">
        <v>57</v>
      </c>
      <c r="E8" s="221">
        <v>157</v>
      </c>
      <c r="F8" s="249">
        <f t="shared" si="0"/>
        <v>5.363853775196447</v>
      </c>
      <c r="G8" s="227">
        <f t="shared" si="1"/>
        <v>36.30573248407643</v>
      </c>
    </row>
    <row r="9" spans="1:7" ht="24.75" customHeight="1">
      <c r="A9" s="40">
        <v>3</v>
      </c>
      <c r="B9" s="66" t="s">
        <v>540</v>
      </c>
      <c r="C9" s="222">
        <v>9766</v>
      </c>
      <c r="D9" s="222">
        <v>148</v>
      </c>
      <c r="E9" s="221">
        <v>432</v>
      </c>
      <c r="F9" s="85">
        <f t="shared" si="0"/>
        <v>4.423510137210731</v>
      </c>
      <c r="G9" s="227">
        <f t="shared" si="1"/>
        <v>34.25925925925926</v>
      </c>
    </row>
    <row r="10" spans="1:7" ht="24.75" customHeight="1">
      <c r="A10" s="40">
        <v>4</v>
      </c>
      <c r="B10" s="66" t="s">
        <v>541</v>
      </c>
      <c r="C10" s="221">
        <v>8951</v>
      </c>
      <c r="D10" s="221">
        <v>160</v>
      </c>
      <c r="E10" s="221">
        <v>598</v>
      </c>
      <c r="F10" s="85">
        <f t="shared" si="0"/>
        <v>6.680817785722265</v>
      </c>
      <c r="G10" s="227">
        <f t="shared" si="1"/>
        <v>26.755852842809364</v>
      </c>
    </row>
    <row r="11" spans="1:7" ht="24.75" customHeight="1">
      <c r="A11" s="40">
        <v>5</v>
      </c>
      <c r="B11" s="65" t="s">
        <v>481</v>
      </c>
      <c r="C11" s="222">
        <v>10319</v>
      </c>
      <c r="D11" s="222">
        <v>128</v>
      </c>
      <c r="E11" s="221">
        <v>551</v>
      </c>
      <c r="F11" s="85">
        <f t="shared" si="0"/>
        <v>5.339664696191491</v>
      </c>
      <c r="G11" s="227">
        <f t="shared" si="1"/>
        <v>23.23049001814882</v>
      </c>
    </row>
    <row r="12" spans="1:7" ht="24.75" customHeight="1">
      <c r="A12" s="40">
        <v>6</v>
      </c>
      <c r="B12" s="65" t="s">
        <v>88</v>
      </c>
      <c r="C12" s="222">
        <v>4320</v>
      </c>
      <c r="D12" s="222">
        <v>14</v>
      </c>
      <c r="E12" s="221">
        <v>41</v>
      </c>
      <c r="F12" s="85">
        <f>E12/C12*100</f>
        <v>0.9490740740740741</v>
      </c>
      <c r="G12" s="227">
        <f>D12/E12*100</f>
        <v>34.146341463414636</v>
      </c>
    </row>
    <row r="13" spans="1:7" ht="24.75" customHeight="1">
      <c r="A13" s="40">
        <v>7</v>
      </c>
      <c r="B13" s="65" t="s">
        <v>570</v>
      </c>
      <c r="C13" s="222">
        <v>8135</v>
      </c>
      <c r="D13" s="222">
        <v>5</v>
      </c>
      <c r="E13" s="221">
        <v>59</v>
      </c>
      <c r="F13" s="85">
        <f t="shared" si="0"/>
        <v>0.7252612169637369</v>
      </c>
      <c r="G13" s="227">
        <f t="shared" si="1"/>
        <v>8.47457627118644</v>
      </c>
    </row>
    <row r="14" spans="1:7" ht="24.75" customHeight="1">
      <c r="A14" s="40">
        <v>8</v>
      </c>
      <c r="B14" s="65" t="s">
        <v>545</v>
      </c>
      <c r="C14" s="222">
        <v>1131</v>
      </c>
      <c r="D14" s="222">
        <v>0</v>
      </c>
      <c r="E14" s="222">
        <v>0</v>
      </c>
      <c r="F14" s="85">
        <f t="shared" si="0"/>
        <v>0</v>
      </c>
      <c r="G14" s="227">
        <v>0</v>
      </c>
    </row>
    <row r="15" spans="1:7" ht="24.75" customHeight="1">
      <c r="A15" s="41">
        <v>9</v>
      </c>
      <c r="B15" s="65" t="s">
        <v>546</v>
      </c>
      <c r="C15" s="222">
        <v>5090</v>
      </c>
      <c r="D15" s="222">
        <v>0</v>
      </c>
      <c r="E15" s="222">
        <v>3</v>
      </c>
      <c r="F15" s="85">
        <f t="shared" si="0"/>
        <v>0.05893909626719057</v>
      </c>
      <c r="G15" s="227">
        <v>0</v>
      </c>
    </row>
    <row r="16" spans="1:7" ht="24.75" customHeight="1">
      <c r="A16" s="41">
        <v>10</v>
      </c>
      <c r="B16" s="64" t="s">
        <v>576</v>
      </c>
      <c r="C16" s="222">
        <v>5837</v>
      </c>
      <c r="D16" s="222">
        <v>221</v>
      </c>
      <c r="E16" s="222">
        <v>1081</v>
      </c>
      <c r="F16" s="85">
        <f t="shared" si="0"/>
        <v>18.519787562103822</v>
      </c>
      <c r="G16" s="227">
        <f t="shared" si="1"/>
        <v>20.444033302497687</v>
      </c>
    </row>
    <row r="17" spans="1:7" ht="24.75" customHeight="1">
      <c r="A17" s="40">
        <v>11</v>
      </c>
      <c r="B17" s="70" t="s">
        <v>450</v>
      </c>
      <c r="C17" s="221">
        <v>3293</v>
      </c>
      <c r="D17" s="221">
        <v>3</v>
      </c>
      <c r="E17" s="221">
        <v>8</v>
      </c>
      <c r="F17" s="85">
        <f t="shared" si="0"/>
        <v>0.24293956878226544</v>
      </c>
      <c r="G17" s="227">
        <f t="shared" si="1"/>
        <v>37.5</v>
      </c>
    </row>
    <row r="18" spans="1:7" ht="24.75" customHeight="1">
      <c r="A18" s="40">
        <v>12</v>
      </c>
      <c r="B18" s="65" t="s">
        <v>566</v>
      </c>
      <c r="C18" s="221">
        <v>4550</v>
      </c>
      <c r="D18" s="221">
        <v>91</v>
      </c>
      <c r="E18" s="221">
        <v>242</v>
      </c>
      <c r="F18" s="85">
        <f t="shared" si="0"/>
        <v>5.318681318681319</v>
      </c>
      <c r="G18" s="227">
        <f t="shared" si="1"/>
        <v>37.60330578512397</v>
      </c>
    </row>
    <row r="19" spans="1:7" ht="24.75" customHeight="1">
      <c r="A19" s="40">
        <v>13</v>
      </c>
      <c r="B19" s="65" t="s">
        <v>559</v>
      </c>
      <c r="C19" s="221">
        <v>1031</v>
      </c>
      <c r="D19" s="221">
        <v>0</v>
      </c>
      <c r="E19" s="221">
        <v>0</v>
      </c>
      <c r="F19" s="85">
        <f t="shared" si="0"/>
        <v>0</v>
      </c>
      <c r="G19" s="227">
        <v>0</v>
      </c>
    </row>
    <row r="20" spans="1:7" ht="24.75" customHeight="1">
      <c r="A20" s="40">
        <v>14</v>
      </c>
      <c r="B20" s="65" t="s">
        <v>549</v>
      </c>
      <c r="C20" s="222">
        <v>7697</v>
      </c>
      <c r="D20" s="222">
        <v>0</v>
      </c>
      <c r="E20" s="222">
        <v>70</v>
      </c>
      <c r="F20" s="85">
        <f t="shared" si="0"/>
        <v>0.9094452384045733</v>
      </c>
      <c r="G20" s="227">
        <f t="shared" si="1"/>
        <v>0</v>
      </c>
    </row>
    <row r="21" spans="1:7" ht="24.75" customHeight="1">
      <c r="A21" s="40">
        <v>15</v>
      </c>
      <c r="B21" s="65" t="s">
        <v>564</v>
      </c>
      <c r="C21" s="222">
        <v>2306</v>
      </c>
      <c r="D21" s="222">
        <v>0</v>
      </c>
      <c r="E21" s="222">
        <v>15</v>
      </c>
      <c r="F21" s="85">
        <f t="shared" si="0"/>
        <v>0.6504770164787511</v>
      </c>
      <c r="G21" s="227">
        <f t="shared" si="1"/>
        <v>0</v>
      </c>
    </row>
    <row r="22" spans="1:7" ht="24.75" customHeight="1">
      <c r="A22" s="40">
        <v>16</v>
      </c>
      <c r="B22" s="65" t="s">
        <v>561</v>
      </c>
      <c r="C22" s="222">
        <v>482</v>
      </c>
      <c r="D22" s="222">
        <v>0</v>
      </c>
      <c r="E22" s="222">
        <v>1</v>
      </c>
      <c r="F22" s="85">
        <f t="shared" si="0"/>
        <v>0.2074688796680498</v>
      </c>
      <c r="G22" s="227">
        <f t="shared" si="1"/>
        <v>0</v>
      </c>
    </row>
    <row r="23" spans="1:7" ht="24.75" customHeight="1">
      <c r="A23" s="40">
        <v>17</v>
      </c>
      <c r="B23" s="65" t="s">
        <v>482</v>
      </c>
      <c r="C23" s="248">
        <v>569</v>
      </c>
      <c r="D23" s="248">
        <v>0</v>
      </c>
      <c r="E23" s="248">
        <v>0</v>
      </c>
      <c r="F23" s="85">
        <f t="shared" si="0"/>
        <v>0</v>
      </c>
      <c r="G23" s="227">
        <v>0</v>
      </c>
    </row>
    <row r="24" spans="1:7" ht="24.75" customHeight="1" thickBot="1">
      <c r="A24" s="40">
        <v>18</v>
      </c>
      <c r="B24" s="70" t="s">
        <v>565</v>
      </c>
      <c r="C24" s="248">
        <v>1007</v>
      </c>
      <c r="D24" s="248">
        <v>21</v>
      </c>
      <c r="E24" s="248">
        <v>75</v>
      </c>
      <c r="F24" s="249">
        <f t="shared" si="0"/>
        <v>7.447864945382324</v>
      </c>
      <c r="G24" s="250">
        <f t="shared" si="1"/>
        <v>28.000000000000004</v>
      </c>
    </row>
    <row r="25" spans="1:7" ht="36.75" customHeight="1" thickBot="1" thickTop="1">
      <c r="A25" s="642" t="s">
        <v>539</v>
      </c>
      <c r="B25" s="643"/>
      <c r="C25" s="78">
        <f>SUM(C7:C24)</f>
        <v>108016</v>
      </c>
      <c r="D25" s="78">
        <f>SUM(D7:D24)</f>
        <v>1358</v>
      </c>
      <c r="E25" s="78">
        <f>SUM(E7:E24)</f>
        <v>4841</v>
      </c>
      <c r="F25" s="76">
        <f>E25/C25*100</f>
        <v>4.481743445415494</v>
      </c>
      <c r="G25" s="77">
        <f>D25/E25*100</f>
        <v>28.052055360462713</v>
      </c>
    </row>
    <row r="26" spans="1:7" s="33" customFormat="1" ht="22.5" customHeight="1">
      <c r="A26" s="648" t="s">
        <v>4</v>
      </c>
      <c r="B26" s="649"/>
      <c r="C26" s="649"/>
      <c r="D26" s="649"/>
      <c r="E26" s="649"/>
      <c r="F26" s="649"/>
      <c r="G26" s="649"/>
    </row>
    <row r="27" ht="15" customHeight="1">
      <c r="A27" s="13" t="s">
        <v>504</v>
      </c>
    </row>
    <row r="28" ht="13.5">
      <c r="A28" s="11"/>
    </row>
    <row r="30" spans="1:7" ht="13.5">
      <c r="A30" s="650" t="s">
        <v>322</v>
      </c>
      <c r="B30" s="650"/>
      <c r="C30" s="650"/>
      <c r="D30" s="650"/>
      <c r="E30" s="650"/>
      <c r="F30" s="650"/>
      <c r="G30" s="650"/>
    </row>
  </sheetData>
  <sheetProtection/>
  <mergeCells count="13">
    <mergeCell ref="F4:F5"/>
    <mergeCell ref="G4:G5"/>
    <mergeCell ref="A2:G2"/>
    <mergeCell ref="A3:F3"/>
    <mergeCell ref="A26:G26"/>
    <mergeCell ref="A25:B25"/>
    <mergeCell ref="A30:G30"/>
    <mergeCell ref="A1:G1"/>
    <mergeCell ref="A4:A5"/>
    <mergeCell ref="B4:B5"/>
    <mergeCell ref="C4:C5"/>
    <mergeCell ref="D4:D5"/>
    <mergeCell ref="E4:E5"/>
  </mergeCells>
  <printOptions verticalCentered="1"/>
  <pageMargins left="0.37" right="0" top="0.1968503937007874" bottom="0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2">
      <selection activeCell="O4" sqref="O4"/>
    </sheetView>
  </sheetViews>
  <sheetFormatPr defaultColWidth="9.140625" defaultRowHeight="12.75"/>
  <cols>
    <col min="1" max="1" width="3.57421875" style="6" customWidth="1"/>
    <col min="2" max="2" width="34.7109375" style="6" customWidth="1"/>
    <col min="3" max="3" width="7.57421875" style="6" customWidth="1"/>
    <col min="4" max="4" width="8.7109375" style="6" customWidth="1"/>
    <col min="5" max="6" width="10.140625" style="6" customWidth="1"/>
    <col min="7" max="8" width="11.57421875" style="6" customWidth="1"/>
    <col min="9" max="16384" width="9.140625" style="6" customWidth="1"/>
  </cols>
  <sheetData>
    <row r="1" spans="1:8" ht="30" customHeight="1">
      <c r="A1" s="684" t="s">
        <v>581</v>
      </c>
      <c r="B1" s="684"/>
      <c r="C1" s="684"/>
      <c r="D1" s="684"/>
      <c r="E1" s="684"/>
      <c r="F1" s="684"/>
      <c r="G1" s="684"/>
      <c r="H1" s="684"/>
    </row>
    <row r="2" spans="1:8" s="45" customFormat="1" ht="14.25" customHeight="1">
      <c r="A2" s="656" t="s">
        <v>2</v>
      </c>
      <c r="B2" s="656"/>
      <c r="C2" s="656"/>
      <c r="D2" s="656"/>
      <c r="E2" s="656"/>
      <c r="F2" s="656"/>
      <c r="G2" s="656"/>
      <c r="H2" s="656"/>
    </row>
    <row r="3" spans="2:8" s="45" customFormat="1" ht="14.25" customHeight="1" thickBot="1">
      <c r="B3" s="47"/>
      <c r="C3" s="27"/>
      <c r="D3" s="27"/>
      <c r="H3" s="24" t="s">
        <v>69</v>
      </c>
    </row>
    <row r="4" spans="1:8" ht="52.5" customHeight="1">
      <c r="A4" s="652" t="s">
        <v>551</v>
      </c>
      <c r="B4" s="654" t="s">
        <v>51</v>
      </c>
      <c r="C4" s="644" t="s">
        <v>557</v>
      </c>
      <c r="D4" s="644" t="s">
        <v>273</v>
      </c>
      <c r="E4" s="644" t="s">
        <v>573</v>
      </c>
      <c r="F4" s="644" t="s">
        <v>184</v>
      </c>
      <c r="G4" s="644" t="s">
        <v>574</v>
      </c>
      <c r="H4" s="646" t="s">
        <v>575</v>
      </c>
    </row>
    <row r="5" spans="1:8" ht="24.75" customHeight="1" thickBot="1">
      <c r="A5" s="653"/>
      <c r="B5" s="655"/>
      <c r="C5" s="645"/>
      <c r="D5" s="645"/>
      <c r="E5" s="645"/>
      <c r="F5" s="660"/>
      <c r="G5" s="645"/>
      <c r="H5" s="647"/>
    </row>
    <row r="6" spans="1:8" ht="9.75" customHeight="1" thickBot="1" thickTop="1">
      <c r="A6" s="28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31">
        <v>7</v>
      </c>
    </row>
    <row r="7" spans="1:8" ht="24.75" customHeight="1" thickTop="1">
      <c r="A7" s="8">
        <v>1</v>
      </c>
      <c r="B7" s="64" t="s">
        <v>568</v>
      </c>
      <c r="C7" s="222">
        <f>'интерна леталитет'!E7</f>
        <v>1508</v>
      </c>
      <c r="D7" s="222">
        <v>157</v>
      </c>
      <c r="E7" s="221">
        <v>54</v>
      </c>
      <c r="F7" s="223">
        <v>60</v>
      </c>
      <c r="G7" s="251">
        <f aca="true" t="shared" si="0" ref="G7:G13">E7/F7*100</f>
        <v>90</v>
      </c>
      <c r="H7" s="224">
        <f aca="true" t="shared" si="1" ref="H7:H17">D7/C7*100</f>
        <v>10.411140583554376</v>
      </c>
    </row>
    <row r="8" spans="1:8" ht="24.75" customHeight="1">
      <c r="A8" s="9">
        <v>2</v>
      </c>
      <c r="B8" s="65" t="s">
        <v>569</v>
      </c>
      <c r="C8" s="222">
        <f>'интерна леталитет'!E8</f>
        <v>157</v>
      </c>
      <c r="D8" s="222">
        <v>44</v>
      </c>
      <c r="E8" s="221">
        <v>26</v>
      </c>
      <c r="F8" s="252">
        <v>32</v>
      </c>
      <c r="G8" s="253">
        <f t="shared" si="0"/>
        <v>81.25</v>
      </c>
      <c r="H8" s="250">
        <f t="shared" si="1"/>
        <v>28.02547770700637</v>
      </c>
    </row>
    <row r="9" spans="1:8" ht="24.75" customHeight="1">
      <c r="A9" s="9">
        <v>3</v>
      </c>
      <c r="B9" s="66" t="s">
        <v>540</v>
      </c>
      <c r="C9" s="222">
        <f>'интерна леталитет'!E9</f>
        <v>432</v>
      </c>
      <c r="D9" s="222">
        <v>9</v>
      </c>
      <c r="E9" s="221">
        <v>9</v>
      </c>
      <c r="F9" s="221">
        <v>9</v>
      </c>
      <c r="G9" s="85">
        <f t="shared" si="0"/>
        <v>100</v>
      </c>
      <c r="H9" s="227">
        <f t="shared" si="1"/>
        <v>2.083333333333333</v>
      </c>
    </row>
    <row r="10" spans="1:8" ht="24.75" customHeight="1">
      <c r="A10" s="9">
        <v>4</v>
      </c>
      <c r="B10" s="66" t="s">
        <v>541</v>
      </c>
      <c r="C10" s="222">
        <f>'интерна леталитет'!E10</f>
        <v>598</v>
      </c>
      <c r="D10" s="221">
        <v>110</v>
      </c>
      <c r="E10" s="221">
        <v>24</v>
      </c>
      <c r="F10" s="221">
        <v>42</v>
      </c>
      <c r="G10" s="249">
        <f t="shared" si="0"/>
        <v>57.14285714285714</v>
      </c>
      <c r="H10" s="227">
        <f t="shared" si="1"/>
        <v>18.394648829431436</v>
      </c>
    </row>
    <row r="11" spans="1:8" ht="24.75" customHeight="1">
      <c r="A11" s="9">
        <v>5</v>
      </c>
      <c r="B11" s="65" t="s">
        <v>481</v>
      </c>
      <c r="C11" s="222">
        <f>'интерна леталитет'!E11</f>
        <v>551</v>
      </c>
      <c r="D11" s="228">
        <v>155</v>
      </c>
      <c r="E11" s="229">
        <v>53</v>
      </c>
      <c r="F11" s="229">
        <v>69</v>
      </c>
      <c r="G11" s="85">
        <f t="shared" si="0"/>
        <v>76.81159420289855</v>
      </c>
      <c r="H11" s="227">
        <f t="shared" si="1"/>
        <v>28.13067150635209</v>
      </c>
    </row>
    <row r="12" spans="1:8" ht="24.75" customHeight="1">
      <c r="A12" s="9">
        <v>6</v>
      </c>
      <c r="B12" s="65" t="s">
        <v>8</v>
      </c>
      <c r="C12" s="222">
        <f>'интерна леталитет'!E12</f>
        <v>41</v>
      </c>
      <c r="D12" s="222">
        <v>10</v>
      </c>
      <c r="E12" s="221">
        <v>10</v>
      </c>
      <c r="F12" s="221">
        <v>10</v>
      </c>
      <c r="G12" s="85">
        <f t="shared" si="0"/>
        <v>100</v>
      </c>
      <c r="H12" s="227">
        <f t="shared" si="1"/>
        <v>24.390243902439025</v>
      </c>
    </row>
    <row r="13" spans="1:8" ht="24.75" customHeight="1">
      <c r="A13" s="9">
        <v>7</v>
      </c>
      <c r="B13" s="65" t="s">
        <v>570</v>
      </c>
      <c r="C13" s="222">
        <f>'интерна леталитет'!E13</f>
        <v>59</v>
      </c>
      <c r="D13" s="222">
        <v>5</v>
      </c>
      <c r="E13" s="221">
        <v>5</v>
      </c>
      <c r="F13" s="221">
        <v>5</v>
      </c>
      <c r="G13" s="85">
        <f t="shared" si="0"/>
        <v>100</v>
      </c>
      <c r="H13" s="227">
        <f t="shared" si="1"/>
        <v>8.47457627118644</v>
      </c>
    </row>
    <row r="14" spans="1:8" ht="24.75" customHeight="1">
      <c r="A14" s="9">
        <v>8</v>
      </c>
      <c r="B14" s="65" t="s">
        <v>545</v>
      </c>
      <c r="C14" s="222">
        <f>'интерна леталитет'!E14</f>
        <v>0</v>
      </c>
      <c r="D14" s="222">
        <v>0</v>
      </c>
      <c r="E14" s="221">
        <v>0</v>
      </c>
      <c r="F14" s="221">
        <v>0</v>
      </c>
      <c r="G14" s="85"/>
      <c r="H14" s="227"/>
    </row>
    <row r="15" spans="1:8" ht="24.75" customHeight="1">
      <c r="A15" s="9">
        <v>9</v>
      </c>
      <c r="B15" s="65" t="s">
        <v>546</v>
      </c>
      <c r="C15" s="222">
        <f>'интерна леталитет'!E15</f>
        <v>3</v>
      </c>
      <c r="D15" s="248">
        <v>0</v>
      </c>
      <c r="E15" s="252">
        <v>0</v>
      </c>
      <c r="F15" s="252">
        <v>0</v>
      </c>
      <c r="G15" s="85"/>
      <c r="H15" s="227"/>
    </row>
    <row r="16" spans="1:8" ht="24.75" customHeight="1">
      <c r="A16" s="10">
        <v>10</v>
      </c>
      <c r="B16" s="64" t="s">
        <v>576</v>
      </c>
      <c r="C16" s="222">
        <f>'интерна леталитет'!E16</f>
        <v>1081</v>
      </c>
      <c r="D16" s="222">
        <v>18</v>
      </c>
      <c r="E16" s="252">
        <v>11</v>
      </c>
      <c r="F16" s="252">
        <v>11</v>
      </c>
      <c r="G16" s="85">
        <f>E16/F16*100</f>
        <v>100</v>
      </c>
      <c r="H16" s="227">
        <f t="shared" si="1"/>
        <v>1.6651248843663276</v>
      </c>
    </row>
    <row r="17" spans="1:8" ht="24.75" customHeight="1">
      <c r="A17" s="10">
        <v>11</v>
      </c>
      <c r="B17" s="70" t="s">
        <v>450</v>
      </c>
      <c r="C17" s="222">
        <f>'интерна леталитет'!E17</f>
        <v>8</v>
      </c>
      <c r="D17" s="222">
        <v>8</v>
      </c>
      <c r="E17" s="221">
        <v>4</v>
      </c>
      <c r="F17" s="221">
        <v>4</v>
      </c>
      <c r="G17" s="85">
        <f>E17/F17*100</f>
        <v>100</v>
      </c>
      <c r="H17" s="227">
        <f t="shared" si="1"/>
        <v>100</v>
      </c>
    </row>
    <row r="18" spans="1:8" ht="24.75" customHeight="1">
      <c r="A18" s="9">
        <v>12</v>
      </c>
      <c r="B18" s="65" t="s">
        <v>566</v>
      </c>
      <c r="C18" s="222">
        <f>'интерна леталитет'!E18</f>
        <v>242</v>
      </c>
      <c r="D18" s="221">
        <v>0</v>
      </c>
      <c r="E18" s="221">
        <v>0</v>
      </c>
      <c r="F18" s="221">
        <v>0</v>
      </c>
      <c r="G18" s="85"/>
      <c r="H18" s="227"/>
    </row>
    <row r="19" spans="1:8" ht="24.75" customHeight="1">
      <c r="A19" s="9">
        <v>13</v>
      </c>
      <c r="B19" s="65" t="s">
        <v>559</v>
      </c>
      <c r="C19" s="222">
        <f>'интерна леталитет'!E19</f>
        <v>0</v>
      </c>
      <c r="D19" s="222">
        <v>0</v>
      </c>
      <c r="E19" s="221">
        <v>0</v>
      </c>
      <c r="F19" s="221">
        <v>0</v>
      </c>
      <c r="G19" s="85"/>
      <c r="H19" s="227"/>
    </row>
    <row r="20" spans="1:8" ht="24.75" customHeight="1">
      <c r="A20" s="9">
        <v>14</v>
      </c>
      <c r="B20" s="65" t="s">
        <v>549</v>
      </c>
      <c r="C20" s="222">
        <f>'интерна леталитет'!E20</f>
        <v>70</v>
      </c>
      <c r="D20" s="222">
        <v>0</v>
      </c>
      <c r="E20" s="221">
        <v>0</v>
      </c>
      <c r="F20" s="221">
        <v>0</v>
      </c>
      <c r="G20" s="85"/>
      <c r="H20" s="227"/>
    </row>
    <row r="21" spans="1:8" ht="24.75" customHeight="1">
      <c r="A21" s="9">
        <v>15</v>
      </c>
      <c r="B21" s="65" t="s">
        <v>564</v>
      </c>
      <c r="C21" s="222">
        <f>'интерна леталитет'!E21</f>
        <v>15</v>
      </c>
      <c r="D21" s="222">
        <v>0</v>
      </c>
      <c r="E21" s="221">
        <v>0</v>
      </c>
      <c r="F21" s="221">
        <v>0</v>
      </c>
      <c r="G21" s="85"/>
      <c r="H21" s="227"/>
    </row>
    <row r="22" spans="1:8" ht="24.75" customHeight="1">
      <c r="A22" s="9">
        <v>16</v>
      </c>
      <c r="B22" s="65" t="s">
        <v>561</v>
      </c>
      <c r="C22" s="222">
        <f>'интерна леталитет'!E22</f>
        <v>1</v>
      </c>
      <c r="D22" s="222">
        <v>0</v>
      </c>
      <c r="E22" s="221">
        <v>0</v>
      </c>
      <c r="F22" s="221">
        <v>0</v>
      </c>
      <c r="G22" s="85"/>
      <c r="H22" s="227"/>
    </row>
    <row r="23" spans="1:8" ht="24.75" customHeight="1">
      <c r="A23" s="9">
        <v>17</v>
      </c>
      <c r="B23" s="65" t="s">
        <v>482</v>
      </c>
      <c r="C23" s="222">
        <v>0</v>
      </c>
      <c r="D23" s="222">
        <v>0</v>
      </c>
      <c r="E23" s="221">
        <v>0</v>
      </c>
      <c r="F23" s="221">
        <v>0</v>
      </c>
      <c r="G23" s="85"/>
      <c r="H23" s="227"/>
    </row>
    <row r="24" spans="1:8" ht="24.75" customHeight="1" thickBot="1">
      <c r="A24" s="9">
        <v>18</v>
      </c>
      <c r="B24" s="65" t="s">
        <v>565</v>
      </c>
      <c r="C24" s="278">
        <f>'интерна леталитет'!E24</f>
        <v>75</v>
      </c>
      <c r="D24" s="230">
        <v>0</v>
      </c>
      <c r="E24" s="230">
        <v>0</v>
      </c>
      <c r="F24" s="230">
        <v>0</v>
      </c>
      <c r="G24" s="85"/>
      <c r="H24" s="254"/>
    </row>
    <row r="25" spans="1:8" ht="24.75" customHeight="1" thickBot="1" thickTop="1">
      <c r="A25" s="685" t="s">
        <v>539</v>
      </c>
      <c r="B25" s="686"/>
      <c r="C25" s="78">
        <f>SUM(C7:C24)</f>
        <v>4841</v>
      </c>
      <c r="D25" s="78">
        <f>SUM(D7:D24)</f>
        <v>516</v>
      </c>
      <c r="E25" s="78">
        <f>SUM(E7:E24)</f>
        <v>196</v>
      </c>
      <c r="F25" s="78">
        <f>SUM(F7:F24)</f>
        <v>242</v>
      </c>
      <c r="G25" s="76">
        <f>E25/F25*100</f>
        <v>80.99173553719008</v>
      </c>
      <c r="H25" s="77">
        <f>D25/C25*100</f>
        <v>10.65895476141293</v>
      </c>
    </row>
    <row r="26" spans="1:8" s="33" customFormat="1" ht="18.75" customHeight="1">
      <c r="A26" s="671" t="s">
        <v>4</v>
      </c>
      <c r="B26" s="672"/>
      <c r="C26" s="672"/>
      <c r="D26" s="672"/>
      <c r="E26" s="672"/>
      <c r="F26" s="672"/>
      <c r="G26" s="672"/>
      <c r="H26" s="672"/>
    </row>
    <row r="27" s="13" customFormat="1" ht="9.75"/>
    <row r="31" spans="1:8" ht="13.5">
      <c r="A31" s="650" t="s">
        <v>323</v>
      </c>
      <c r="B31" s="650"/>
      <c r="C31" s="650"/>
      <c r="D31" s="650"/>
      <c r="E31" s="650"/>
      <c r="F31" s="650"/>
      <c r="G31" s="650"/>
      <c r="H31" s="650"/>
    </row>
  </sheetData>
  <sheetProtection/>
  <mergeCells count="13">
    <mergeCell ref="A25:B25"/>
    <mergeCell ref="A2:H2"/>
    <mergeCell ref="A31:H31"/>
    <mergeCell ref="A26:H26"/>
    <mergeCell ref="A1:H1"/>
    <mergeCell ref="A4:A5"/>
    <mergeCell ref="B4:B5"/>
    <mergeCell ref="C4:C5"/>
    <mergeCell ref="D4:D5"/>
    <mergeCell ref="E4:E5"/>
    <mergeCell ref="G4:G5"/>
    <mergeCell ref="H4:H5"/>
    <mergeCell ref="F4:F5"/>
  </mergeCells>
  <printOptions verticalCentered="1"/>
  <pageMargins left="0.5905511811023623" right="0.35433070866141736" top="0.3937007874015748" bottom="0.3937007874015748" header="0.35433070866141736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P28"/>
  <sheetViews>
    <sheetView zoomScalePageLayoutView="0" workbookViewId="0" topLeftCell="A13">
      <selection activeCell="J15" sqref="J15"/>
    </sheetView>
  </sheetViews>
  <sheetFormatPr defaultColWidth="9.140625" defaultRowHeight="12.75"/>
  <cols>
    <col min="1" max="1" width="3.57421875" style="6" customWidth="1"/>
    <col min="2" max="2" width="35.7109375" style="6" customWidth="1"/>
    <col min="3" max="3" width="10.140625" style="6" customWidth="1"/>
    <col min="4" max="4" width="10.421875" style="6" customWidth="1"/>
    <col min="5" max="5" width="10.7109375" style="6" customWidth="1"/>
    <col min="6" max="6" width="10.8515625" style="6" customWidth="1"/>
    <col min="7" max="7" width="14.00390625" style="6" customWidth="1"/>
    <col min="8" max="8" width="14.421875" style="6" customWidth="1"/>
    <col min="9" max="9" width="10.7109375" style="6" customWidth="1"/>
    <col min="10" max="10" width="13.421875" style="6" customWidth="1"/>
    <col min="11" max="16384" width="9.140625" style="6" customWidth="1"/>
  </cols>
  <sheetData>
    <row r="1" spans="1:10" s="5" customFormat="1" ht="30" customHeight="1">
      <c r="A1" s="684" t="s">
        <v>582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s="212" customFormat="1" ht="14.25" customHeight="1">
      <c r="A2" s="684" t="s">
        <v>48</v>
      </c>
      <c r="B2" s="684"/>
      <c r="C2" s="684"/>
      <c r="D2" s="684"/>
      <c r="E2" s="684"/>
      <c r="F2" s="684"/>
      <c r="G2" s="684"/>
      <c r="H2" s="684"/>
      <c r="I2" s="684"/>
      <c r="J2" s="684"/>
    </row>
    <row r="3" spans="1:10" s="45" customFormat="1" ht="9.75" customHeight="1" thickBot="1">
      <c r="A3" s="701"/>
      <c r="B3" s="701"/>
      <c r="C3" s="701"/>
      <c r="D3" s="701"/>
      <c r="E3" s="701"/>
      <c r="F3" s="701"/>
      <c r="G3" s="702"/>
      <c r="H3" s="701"/>
      <c r="I3" s="701"/>
      <c r="J3" s="24" t="s">
        <v>74</v>
      </c>
    </row>
    <row r="4" spans="1:16" ht="43.5" customHeight="1">
      <c r="A4" s="693" t="s">
        <v>57</v>
      </c>
      <c r="B4" s="668" t="s">
        <v>51</v>
      </c>
      <c r="C4" s="668" t="s">
        <v>193</v>
      </c>
      <c r="D4" s="668" t="s">
        <v>552</v>
      </c>
      <c r="E4" s="668" t="s">
        <v>7</v>
      </c>
      <c r="F4" s="668" t="s">
        <v>194</v>
      </c>
      <c r="G4" s="666" t="s">
        <v>274</v>
      </c>
      <c r="H4" s="668" t="s">
        <v>195</v>
      </c>
      <c r="I4" s="668" t="s">
        <v>554</v>
      </c>
      <c r="J4" s="689" t="s">
        <v>192</v>
      </c>
      <c r="M4" s="698"/>
      <c r="N4" s="698"/>
      <c r="O4" s="698"/>
      <c r="P4" s="698"/>
    </row>
    <row r="5" spans="1:16" ht="34.5" customHeight="1" thickBot="1">
      <c r="A5" s="694"/>
      <c r="B5" s="695"/>
      <c r="C5" s="687"/>
      <c r="D5" s="687"/>
      <c r="E5" s="696"/>
      <c r="F5" s="696"/>
      <c r="G5" s="697"/>
      <c r="H5" s="687"/>
      <c r="I5" s="687"/>
      <c r="J5" s="690"/>
      <c r="M5" s="699"/>
      <c r="N5" s="699"/>
      <c r="O5" s="699"/>
      <c r="P5" s="699"/>
    </row>
    <row r="6" spans="1:10" ht="9.75" customHeight="1" thickBot="1" thickTop="1">
      <c r="A6" s="34">
        <v>0</v>
      </c>
      <c r="B6" s="29">
        <v>1</v>
      </c>
      <c r="C6" s="29">
        <v>2</v>
      </c>
      <c r="D6" s="30">
        <v>3</v>
      </c>
      <c r="E6" s="29">
        <v>4</v>
      </c>
      <c r="F6" s="29">
        <v>5</v>
      </c>
      <c r="G6" s="38">
        <v>6</v>
      </c>
      <c r="H6" s="29">
        <v>7</v>
      </c>
      <c r="I6" s="30">
        <v>8</v>
      </c>
      <c r="J6" s="31">
        <v>9</v>
      </c>
    </row>
    <row r="7" spans="1:10" ht="18.75" customHeight="1" thickTop="1">
      <c r="A7" s="39">
        <v>1</v>
      </c>
      <c r="B7" s="467" t="s">
        <v>105</v>
      </c>
      <c r="C7" s="221">
        <v>30605</v>
      </c>
      <c r="D7" s="255">
        <v>373954</v>
      </c>
      <c r="E7" s="252">
        <v>552</v>
      </c>
      <c r="F7" s="255">
        <v>11667</v>
      </c>
      <c r="G7" s="255">
        <v>9</v>
      </c>
      <c r="H7" s="589">
        <f>G7/F7*100</f>
        <v>0.07714065312419646</v>
      </c>
      <c r="I7" s="84">
        <f>D7/C7</f>
        <v>12.218722430975332</v>
      </c>
      <c r="J7" s="224">
        <f>E7*365/D7</f>
        <v>0.538782844948844</v>
      </c>
    </row>
    <row r="8" spans="1:10" ht="18.75" customHeight="1">
      <c r="A8" s="40">
        <v>2</v>
      </c>
      <c r="B8" s="468" t="s">
        <v>569</v>
      </c>
      <c r="C8" s="221">
        <f>'интерна леталитет'!C8</f>
        <v>2927</v>
      </c>
      <c r="D8" s="161">
        <v>26468</v>
      </c>
      <c r="E8" s="239">
        <v>61</v>
      </c>
      <c r="F8" s="161">
        <v>379</v>
      </c>
      <c r="G8" s="221">
        <v>10</v>
      </c>
      <c r="H8" s="589">
        <f>G8/F8*100</f>
        <v>2.638522427440633</v>
      </c>
      <c r="I8" s="251">
        <f aca="true" t="shared" si="0" ref="I8:I25">D8/C8</f>
        <v>9.042705842159208</v>
      </c>
      <c r="J8" s="227">
        <f aca="true" t="shared" si="1" ref="J8:J25">E8*365/D8</f>
        <v>0.8412044733262808</v>
      </c>
    </row>
    <row r="9" spans="1:10" ht="18.75" customHeight="1">
      <c r="A9" s="40">
        <v>3</v>
      </c>
      <c r="B9" s="469" t="s">
        <v>540</v>
      </c>
      <c r="C9" s="221">
        <f>'интерна леталитет'!C9</f>
        <v>9766</v>
      </c>
      <c r="D9" s="161">
        <v>71365</v>
      </c>
      <c r="E9" s="239">
        <v>194</v>
      </c>
      <c r="F9" s="161">
        <v>2154</v>
      </c>
      <c r="G9" s="221">
        <v>51</v>
      </c>
      <c r="H9" s="589">
        <f aca="true" t="shared" si="2" ref="H9:H22">G9/F9*100</f>
        <v>2.3676880222841223</v>
      </c>
      <c r="I9" s="251">
        <f t="shared" si="0"/>
        <v>7.30749539217694</v>
      </c>
      <c r="J9" s="227">
        <f t="shared" si="1"/>
        <v>0.9922230785399005</v>
      </c>
    </row>
    <row r="10" spans="1:10" ht="18.75" customHeight="1">
      <c r="A10" s="40">
        <v>4</v>
      </c>
      <c r="B10" s="469" t="s">
        <v>541</v>
      </c>
      <c r="C10" s="221">
        <f>'интерна леталитет'!C10</f>
        <v>8951</v>
      </c>
      <c r="D10" s="161">
        <v>57820</v>
      </c>
      <c r="E10" s="239">
        <v>109</v>
      </c>
      <c r="F10" s="161">
        <v>1711</v>
      </c>
      <c r="G10" s="221">
        <v>69</v>
      </c>
      <c r="H10" s="589">
        <f t="shared" si="2"/>
        <v>4.032729398012858</v>
      </c>
      <c r="I10" s="251">
        <f t="shared" si="0"/>
        <v>6.4596134510110605</v>
      </c>
      <c r="J10" s="227">
        <f t="shared" si="1"/>
        <v>0.688083708059495</v>
      </c>
    </row>
    <row r="11" spans="1:10" ht="18.75" customHeight="1">
      <c r="A11" s="40">
        <v>5</v>
      </c>
      <c r="B11" s="468" t="s">
        <v>542</v>
      </c>
      <c r="C11" s="221">
        <f>'интерна леталитет'!C11</f>
        <v>10319</v>
      </c>
      <c r="D11" s="161">
        <v>62151</v>
      </c>
      <c r="E11" s="256">
        <v>112.4</v>
      </c>
      <c r="F11" s="161">
        <v>1682</v>
      </c>
      <c r="G11" s="229">
        <v>15</v>
      </c>
      <c r="H11" s="589">
        <f t="shared" si="2"/>
        <v>0.89179548156956</v>
      </c>
      <c r="I11" s="251">
        <v>6.08</v>
      </c>
      <c r="J11" s="227">
        <v>0.74</v>
      </c>
    </row>
    <row r="12" spans="1:10" ht="25.5" customHeight="1">
      <c r="A12" s="40">
        <v>6</v>
      </c>
      <c r="B12" s="468" t="s">
        <v>553</v>
      </c>
      <c r="C12" s="221">
        <f>'интерна леталитет'!C12</f>
        <v>4320</v>
      </c>
      <c r="D12" s="161">
        <v>13443</v>
      </c>
      <c r="E12" s="239">
        <v>14</v>
      </c>
      <c r="F12" s="161">
        <v>0</v>
      </c>
      <c r="G12" s="221">
        <v>0</v>
      </c>
      <c r="H12" s="589"/>
      <c r="I12" s="251">
        <f t="shared" si="0"/>
        <v>3.1118055555555557</v>
      </c>
      <c r="J12" s="227">
        <f t="shared" si="1"/>
        <v>0.38012348434129284</v>
      </c>
    </row>
    <row r="13" spans="1:10" ht="19.5" customHeight="1">
      <c r="A13" s="40">
        <v>7</v>
      </c>
      <c r="B13" s="468" t="s">
        <v>570</v>
      </c>
      <c r="C13" s="221">
        <f>'интерна леталитет'!C13</f>
        <v>8135</v>
      </c>
      <c r="D13" s="161">
        <v>93323</v>
      </c>
      <c r="E13" s="239">
        <v>162</v>
      </c>
      <c r="F13" s="161">
        <v>188</v>
      </c>
      <c r="G13" s="221">
        <v>0</v>
      </c>
      <c r="H13" s="589">
        <f t="shared" si="2"/>
        <v>0</v>
      </c>
      <c r="I13" s="251">
        <f t="shared" si="0"/>
        <v>11.47178856791641</v>
      </c>
      <c r="J13" s="227">
        <f t="shared" si="1"/>
        <v>0.6336058635063168</v>
      </c>
    </row>
    <row r="14" spans="1:10" ht="18.75" customHeight="1">
      <c r="A14" s="40">
        <v>8</v>
      </c>
      <c r="B14" s="468" t="s">
        <v>545</v>
      </c>
      <c r="C14" s="221">
        <f>'интерна леталитет'!C14</f>
        <v>1131</v>
      </c>
      <c r="D14" s="161">
        <v>34436</v>
      </c>
      <c r="E14" s="239">
        <v>52</v>
      </c>
      <c r="F14" s="161">
        <v>229</v>
      </c>
      <c r="G14" s="221">
        <v>12</v>
      </c>
      <c r="H14" s="589">
        <f t="shared" si="2"/>
        <v>5.240174672489083</v>
      </c>
      <c r="I14" s="251">
        <f t="shared" si="0"/>
        <v>30.447391688771</v>
      </c>
      <c r="J14" s="227">
        <f t="shared" si="1"/>
        <v>0.5511673829713091</v>
      </c>
    </row>
    <row r="15" spans="1:10" ht="18.75" customHeight="1">
      <c r="A15" s="40">
        <v>9</v>
      </c>
      <c r="B15" s="468" t="s">
        <v>546</v>
      </c>
      <c r="C15" s="221">
        <f>'интерна леталитет'!C15</f>
        <v>5090</v>
      </c>
      <c r="D15" s="161">
        <v>32774</v>
      </c>
      <c r="E15" s="221">
        <v>44.3</v>
      </c>
      <c r="F15" s="161">
        <v>0</v>
      </c>
      <c r="G15" s="221">
        <v>0</v>
      </c>
      <c r="H15" s="589"/>
      <c r="I15" s="251">
        <f t="shared" si="0"/>
        <v>6.438899803536346</v>
      </c>
      <c r="J15" s="227">
        <f t="shared" si="1"/>
        <v>0.4933636419112711</v>
      </c>
    </row>
    <row r="16" spans="1:10" ht="24" customHeight="1">
      <c r="A16" s="41">
        <v>10</v>
      </c>
      <c r="B16" s="467" t="s">
        <v>576</v>
      </c>
      <c r="C16" s="221">
        <f>'интерна леталитет'!C16</f>
        <v>5837</v>
      </c>
      <c r="D16" s="161">
        <v>70720</v>
      </c>
      <c r="E16" s="239">
        <v>92</v>
      </c>
      <c r="F16" s="161">
        <v>1376</v>
      </c>
      <c r="G16" s="221">
        <v>16</v>
      </c>
      <c r="H16" s="589">
        <f t="shared" si="2"/>
        <v>1.1627906976744187</v>
      </c>
      <c r="I16" s="251">
        <f t="shared" si="0"/>
        <v>12.115812917594655</v>
      </c>
      <c r="J16" s="227">
        <f t="shared" si="1"/>
        <v>0.4748303167420814</v>
      </c>
    </row>
    <row r="17" spans="1:10" ht="24" customHeight="1">
      <c r="A17" s="41">
        <v>11</v>
      </c>
      <c r="B17" s="470" t="s">
        <v>450</v>
      </c>
      <c r="C17" s="221">
        <f>'интерна леталитет'!C17</f>
        <v>3293</v>
      </c>
      <c r="D17" s="161">
        <v>111004</v>
      </c>
      <c r="E17" s="239">
        <v>264</v>
      </c>
      <c r="F17" s="161">
        <v>2942</v>
      </c>
      <c r="G17" s="221">
        <v>734</v>
      </c>
      <c r="H17" s="589">
        <f t="shared" si="2"/>
        <v>24.94901427600272</v>
      </c>
      <c r="I17" s="251">
        <f t="shared" si="0"/>
        <v>33.709079866383235</v>
      </c>
      <c r="J17" s="227">
        <f t="shared" si="1"/>
        <v>0.8680768260603221</v>
      </c>
    </row>
    <row r="18" spans="1:10" ht="24" customHeight="1">
      <c r="A18" s="40">
        <v>12</v>
      </c>
      <c r="B18" s="468" t="s">
        <v>566</v>
      </c>
      <c r="C18" s="221">
        <f>'интерна леталитет'!C18</f>
        <v>4550</v>
      </c>
      <c r="D18" s="161">
        <v>34606</v>
      </c>
      <c r="E18" s="239">
        <v>44</v>
      </c>
      <c r="F18" s="161">
        <v>948</v>
      </c>
      <c r="G18" s="221">
        <v>46</v>
      </c>
      <c r="H18" s="589">
        <f t="shared" si="2"/>
        <v>4.852320675105485</v>
      </c>
      <c r="I18" s="251">
        <f t="shared" si="0"/>
        <v>7.605714285714286</v>
      </c>
      <c r="J18" s="227">
        <f t="shared" si="1"/>
        <v>0.46408137317228226</v>
      </c>
    </row>
    <row r="19" spans="1:10" ht="27.75" customHeight="1">
      <c r="A19" s="40">
        <v>13</v>
      </c>
      <c r="B19" s="468" t="s">
        <v>559</v>
      </c>
      <c r="C19" s="221">
        <f>'интерна леталитет'!C19</f>
        <v>1031</v>
      </c>
      <c r="D19" s="161">
        <v>15322</v>
      </c>
      <c r="E19" s="239">
        <v>56</v>
      </c>
      <c r="F19" s="161">
        <v>216</v>
      </c>
      <c r="G19" s="221">
        <v>0</v>
      </c>
      <c r="H19" s="589">
        <f t="shared" si="2"/>
        <v>0</v>
      </c>
      <c r="I19" s="251">
        <f t="shared" si="0"/>
        <v>14.861299709020368</v>
      </c>
      <c r="J19" s="227">
        <f t="shared" si="1"/>
        <v>1.3340295000652655</v>
      </c>
    </row>
    <row r="20" spans="1:10" ht="18.75" customHeight="1">
      <c r="A20" s="40">
        <v>14</v>
      </c>
      <c r="B20" s="468" t="s">
        <v>549</v>
      </c>
      <c r="C20" s="221">
        <f>'интерна леталитет'!C20</f>
        <v>7697</v>
      </c>
      <c r="D20" s="161">
        <v>169154</v>
      </c>
      <c r="E20" s="239">
        <v>78</v>
      </c>
      <c r="F20" s="161">
        <v>4805</v>
      </c>
      <c r="G20" s="221">
        <v>115</v>
      </c>
      <c r="H20" s="589">
        <f t="shared" si="2"/>
        <v>2.3933402705515086</v>
      </c>
      <c r="I20" s="251">
        <f t="shared" si="0"/>
        <v>21.976614265298167</v>
      </c>
      <c r="J20" s="227">
        <f t="shared" si="1"/>
        <v>0.16830816888752262</v>
      </c>
    </row>
    <row r="21" spans="1:10" ht="18.75" customHeight="1">
      <c r="A21" s="40">
        <v>15</v>
      </c>
      <c r="B21" s="468" t="s">
        <v>564</v>
      </c>
      <c r="C21" s="221">
        <f>'интерна леталитет'!C21</f>
        <v>2306</v>
      </c>
      <c r="D21" s="161">
        <v>105210</v>
      </c>
      <c r="E21" s="239">
        <v>88</v>
      </c>
      <c r="F21" s="161">
        <v>869</v>
      </c>
      <c r="G21" s="221">
        <v>116</v>
      </c>
      <c r="H21" s="589">
        <f t="shared" si="2"/>
        <v>13.34867663981588</v>
      </c>
      <c r="I21" s="251">
        <f t="shared" si="0"/>
        <v>45.6244579358196</v>
      </c>
      <c r="J21" s="227">
        <f t="shared" si="1"/>
        <v>0.3052941735576466</v>
      </c>
    </row>
    <row r="22" spans="1:10" ht="21.75" customHeight="1">
      <c r="A22" s="40">
        <v>16</v>
      </c>
      <c r="B22" s="468" t="s">
        <v>561</v>
      </c>
      <c r="C22" s="221">
        <f>'интерна леталитет'!C22</f>
        <v>482</v>
      </c>
      <c r="D22" s="161">
        <v>33183</v>
      </c>
      <c r="E22" s="239">
        <v>31</v>
      </c>
      <c r="F22" s="161">
        <v>2</v>
      </c>
      <c r="G22" s="221">
        <v>0</v>
      </c>
      <c r="H22" s="589">
        <f t="shared" si="2"/>
        <v>0</v>
      </c>
      <c r="I22" s="251">
        <f t="shared" si="0"/>
        <v>68.84439834024896</v>
      </c>
      <c r="J22" s="227">
        <f t="shared" si="1"/>
        <v>0.3409878552270741</v>
      </c>
    </row>
    <row r="23" spans="1:10" ht="21.75" customHeight="1">
      <c r="A23" s="40">
        <v>17</v>
      </c>
      <c r="B23" s="65" t="s">
        <v>482</v>
      </c>
      <c r="C23" s="221">
        <f>'интерна леталитет'!C23</f>
        <v>569</v>
      </c>
      <c r="D23" s="161">
        <v>2544</v>
      </c>
      <c r="E23" s="239">
        <v>5</v>
      </c>
      <c r="F23" s="161">
        <v>0</v>
      </c>
      <c r="G23" s="221">
        <v>0</v>
      </c>
      <c r="H23" s="589"/>
      <c r="I23" s="85">
        <f t="shared" si="0"/>
        <v>4.471001757469244</v>
      </c>
      <c r="J23" s="227">
        <f>E23*365/D23</f>
        <v>0.717374213836478</v>
      </c>
    </row>
    <row r="24" spans="1:10" ht="21.75" customHeight="1" thickBot="1">
      <c r="A24" s="466">
        <v>18</v>
      </c>
      <c r="B24" s="471" t="s">
        <v>565</v>
      </c>
      <c r="C24" s="221">
        <f>'интерна леталитет'!C24</f>
        <v>1007</v>
      </c>
      <c r="D24" s="257">
        <v>10760</v>
      </c>
      <c r="E24" s="258">
        <v>18</v>
      </c>
      <c r="F24" s="257">
        <v>0</v>
      </c>
      <c r="G24" s="223">
        <v>0</v>
      </c>
      <c r="H24" s="590"/>
      <c r="I24" s="249">
        <f t="shared" si="0"/>
        <v>10.685203574975175</v>
      </c>
      <c r="J24" s="259">
        <f t="shared" si="1"/>
        <v>0.6105947955390335</v>
      </c>
    </row>
    <row r="25" spans="1:10" ht="24" customHeight="1" thickBot="1" thickTop="1">
      <c r="A25" s="691" t="s">
        <v>539</v>
      </c>
      <c r="B25" s="692"/>
      <c r="C25" s="231">
        <f>SUM(C7:C24)</f>
        <v>108016</v>
      </c>
      <c r="D25" s="232">
        <f>SUM(D7:D24)</f>
        <v>1318237</v>
      </c>
      <c r="E25" s="231">
        <f>SUM(E7:E24)</f>
        <v>1976.7</v>
      </c>
      <c r="F25" s="232">
        <f>SUM(F7:F24)</f>
        <v>29168</v>
      </c>
      <c r="G25" s="231">
        <f>SUM(G7:G24)</f>
        <v>1193</v>
      </c>
      <c r="H25" s="233">
        <f>G25/F25*100</f>
        <v>4.09009873834339</v>
      </c>
      <c r="I25" s="233">
        <f t="shared" si="0"/>
        <v>12.204090134794845</v>
      </c>
      <c r="J25" s="234">
        <f t="shared" si="1"/>
        <v>0.5473185019082305</v>
      </c>
    </row>
    <row r="26" spans="1:10" ht="15" customHeight="1">
      <c r="A26" s="671" t="s">
        <v>46</v>
      </c>
      <c r="B26" s="671"/>
      <c r="C26" s="671"/>
      <c r="D26" s="671"/>
      <c r="E26" s="671"/>
      <c r="F26" s="671"/>
      <c r="G26" s="671"/>
      <c r="H26" s="688"/>
      <c r="I26" s="688"/>
      <c r="J26" s="688"/>
    </row>
    <row r="27" spans="1:10" ht="15" customHeight="1">
      <c r="A27" s="700" t="s">
        <v>446</v>
      </c>
      <c r="B27" s="700"/>
      <c r="C27" s="700"/>
      <c r="D27" s="700"/>
      <c r="E27" s="700"/>
      <c r="F27" s="700"/>
      <c r="G27" s="700"/>
      <c r="H27" s="700"/>
      <c r="I27" s="700"/>
      <c r="J27" s="700"/>
    </row>
    <row r="28" spans="1:10" ht="15" customHeight="1">
      <c r="A28" s="650" t="s">
        <v>324</v>
      </c>
      <c r="B28" s="650"/>
      <c r="C28" s="650"/>
      <c r="D28" s="650"/>
      <c r="E28" s="650"/>
      <c r="F28" s="650"/>
      <c r="G28" s="650"/>
      <c r="H28" s="650"/>
      <c r="I28" s="650"/>
      <c r="J28" s="650"/>
    </row>
  </sheetData>
  <sheetProtection/>
  <mergeCells count="21">
    <mergeCell ref="M4:M5"/>
    <mergeCell ref="N4:N5"/>
    <mergeCell ref="O4:O5"/>
    <mergeCell ref="P4:P5"/>
    <mergeCell ref="A27:J27"/>
    <mergeCell ref="A3:I3"/>
    <mergeCell ref="A2:J2"/>
    <mergeCell ref="D4:D5"/>
    <mergeCell ref="E4:E5"/>
    <mergeCell ref="F4:F5"/>
    <mergeCell ref="G4:G5"/>
    <mergeCell ref="A1:J1"/>
    <mergeCell ref="A28:J28"/>
    <mergeCell ref="H4:H5"/>
    <mergeCell ref="I4:I5"/>
    <mergeCell ref="A26:J26"/>
    <mergeCell ref="J4:J5"/>
    <mergeCell ref="A25:B25"/>
    <mergeCell ref="A4:A5"/>
    <mergeCell ref="B4:B5"/>
    <mergeCell ref="C4:C5"/>
  </mergeCells>
  <printOptions verticalCentered="1"/>
  <pageMargins left="0.4724409448818898" right="0" top="0.5905511811023623" bottom="0" header="0" footer="0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K13" sqref="K12:K13"/>
    </sheetView>
  </sheetViews>
  <sheetFormatPr defaultColWidth="9.140625" defaultRowHeight="12.75"/>
  <cols>
    <col min="1" max="1" width="3.8515625" style="6" customWidth="1"/>
    <col min="2" max="2" width="39.8515625" style="6" customWidth="1"/>
    <col min="3" max="6" width="13.7109375" style="6" customWidth="1"/>
    <col min="7" max="7" width="14.421875" style="6" customWidth="1"/>
    <col min="8" max="16384" width="9.140625" style="6" customWidth="1"/>
  </cols>
  <sheetData>
    <row r="1" spans="1:7" ht="30" customHeight="1">
      <c r="A1" s="651" t="s">
        <v>580</v>
      </c>
      <c r="B1" s="651"/>
      <c r="C1" s="651"/>
      <c r="D1" s="651"/>
      <c r="E1" s="651"/>
      <c r="F1" s="651"/>
      <c r="G1" s="651"/>
    </row>
    <row r="2" spans="1:7" s="45" customFormat="1" ht="19.5" customHeight="1">
      <c r="A2" s="703" t="s">
        <v>61</v>
      </c>
      <c r="B2" s="703"/>
      <c r="C2" s="703"/>
      <c r="D2" s="703"/>
      <c r="E2" s="703"/>
      <c r="F2" s="703"/>
      <c r="G2" s="703"/>
    </row>
    <row r="3" spans="1:7" s="45" customFormat="1" ht="19.5" customHeight="1" thickBot="1">
      <c r="A3" s="683"/>
      <c r="B3" s="683"/>
      <c r="C3" s="683"/>
      <c r="D3" s="683"/>
      <c r="E3" s="683"/>
      <c r="F3" s="683"/>
      <c r="G3" s="24" t="s">
        <v>67</v>
      </c>
    </row>
    <row r="4" spans="1:7" ht="45" customHeight="1">
      <c r="A4" s="693" t="s">
        <v>57</v>
      </c>
      <c r="B4" s="654" t="s">
        <v>51</v>
      </c>
      <c r="C4" s="644" t="s">
        <v>547</v>
      </c>
      <c r="D4" s="644" t="s">
        <v>556</v>
      </c>
      <c r="E4" s="644" t="s">
        <v>103</v>
      </c>
      <c r="F4" s="644" t="s">
        <v>525</v>
      </c>
      <c r="G4" s="646" t="s">
        <v>558</v>
      </c>
    </row>
    <row r="5" spans="1:7" ht="45" customHeight="1" thickBot="1">
      <c r="A5" s="694"/>
      <c r="B5" s="655"/>
      <c r="C5" s="645"/>
      <c r="D5" s="645"/>
      <c r="E5" s="645"/>
      <c r="F5" s="645"/>
      <c r="G5" s="647"/>
    </row>
    <row r="6" spans="1:7" ht="9.75" customHeight="1" thickBot="1" thickTop="1">
      <c r="A6" s="28">
        <v>0</v>
      </c>
      <c r="B6" s="69">
        <v>1</v>
      </c>
      <c r="C6" s="29">
        <v>2</v>
      </c>
      <c r="D6" s="29">
        <v>3</v>
      </c>
      <c r="E6" s="29">
        <v>4</v>
      </c>
      <c r="F6" s="29">
        <v>5</v>
      </c>
      <c r="G6" s="31">
        <v>6</v>
      </c>
    </row>
    <row r="7" spans="1:7" ht="24.75" customHeight="1" thickTop="1">
      <c r="A7" s="40">
        <v>1</v>
      </c>
      <c r="B7" s="497" t="s">
        <v>569</v>
      </c>
      <c r="C7" s="222">
        <v>2196</v>
      </c>
      <c r="D7" s="222">
        <v>0</v>
      </c>
      <c r="E7" s="221">
        <v>0</v>
      </c>
      <c r="F7" s="247">
        <v>0</v>
      </c>
      <c r="G7" s="227"/>
    </row>
    <row r="8" spans="1:7" ht="24.75" customHeight="1">
      <c r="A8" s="40">
        <v>2</v>
      </c>
      <c r="B8" s="501" t="s">
        <v>540</v>
      </c>
      <c r="C8" s="222">
        <v>1400</v>
      </c>
      <c r="D8" s="222">
        <v>0</v>
      </c>
      <c r="E8" s="221">
        <v>0</v>
      </c>
      <c r="F8" s="85">
        <f aca="true" t="shared" si="0" ref="F8:F15">E8/C8*100</f>
        <v>0</v>
      </c>
      <c r="G8" s="227"/>
    </row>
    <row r="9" spans="1:7" ht="24.75" customHeight="1">
      <c r="A9" s="40">
        <v>3</v>
      </c>
      <c r="B9" s="501" t="s">
        <v>541</v>
      </c>
      <c r="C9" s="222">
        <v>1202</v>
      </c>
      <c r="D9" s="221">
        <v>0</v>
      </c>
      <c r="E9" s="221">
        <v>0</v>
      </c>
      <c r="F9" s="85">
        <f t="shared" si="0"/>
        <v>0</v>
      </c>
      <c r="G9" s="227"/>
    </row>
    <row r="10" spans="1:10" ht="24.75" customHeight="1">
      <c r="A10" s="40">
        <v>4</v>
      </c>
      <c r="B10" s="497" t="s">
        <v>544</v>
      </c>
      <c r="C10" s="222">
        <v>7596</v>
      </c>
      <c r="D10" s="222">
        <v>6</v>
      </c>
      <c r="E10" s="221">
        <v>39</v>
      </c>
      <c r="F10" s="85">
        <f t="shared" si="0"/>
        <v>0.5134281200631912</v>
      </c>
      <c r="G10" s="227">
        <f>D10/E10*100</f>
        <v>15.384615384615385</v>
      </c>
      <c r="J10" s="43"/>
    </row>
    <row r="11" spans="1:7" ht="24.75" customHeight="1">
      <c r="A11" s="40">
        <v>5</v>
      </c>
      <c r="B11" s="497" t="s">
        <v>562</v>
      </c>
      <c r="C11" s="222">
        <v>7958</v>
      </c>
      <c r="D11" s="222">
        <v>10</v>
      </c>
      <c r="E11" s="221">
        <v>64</v>
      </c>
      <c r="F11" s="85">
        <f t="shared" si="0"/>
        <v>0.8042221663734606</v>
      </c>
      <c r="G11" s="227">
        <f>D11/E11*100</f>
        <v>15.625</v>
      </c>
    </row>
    <row r="12" spans="1:7" ht="24.75" customHeight="1">
      <c r="A12" s="40">
        <v>6</v>
      </c>
      <c r="B12" s="497" t="s">
        <v>563</v>
      </c>
      <c r="C12" s="222">
        <v>773</v>
      </c>
      <c r="D12" s="222">
        <v>0</v>
      </c>
      <c r="E12" s="221">
        <v>0</v>
      </c>
      <c r="F12" s="85">
        <f t="shared" si="0"/>
        <v>0</v>
      </c>
      <c r="G12" s="227"/>
    </row>
    <row r="13" spans="1:7" ht="24.75" customHeight="1">
      <c r="A13" s="40">
        <v>7</v>
      </c>
      <c r="B13" s="497" t="s">
        <v>570</v>
      </c>
      <c r="C13" s="222">
        <v>778</v>
      </c>
      <c r="D13" s="222">
        <v>1</v>
      </c>
      <c r="E13" s="221">
        <v>1</v>
      </c>
      <c r="F13" s="85">
        <f t="shared" si="0"/>
        <v>0.12853470437017994</v>
      </c>
      <c r="G13" s="227">
        <v>0</v>
      </c>
    </row>
    <row r="14" spans="1:7" ht="24.75" customHeight="1">
      <c r="A14" s="40">
        <v>8</v>
      </c>
      <c r="B14" s="497" t="s">
        <v>3</v>
      </c>
      <c r="C14" s="222">
        <v>651</v>
      </c>
      <c r="D14" s="222">
        <v>0</v>
      </c>
      <c r="E14" s="221">
        <v>0</v>
      </c>
      <c r="F14" s="85">
        <f t="shared" si="0"/>
        <v>0</v>
      </c>
      <c r="G14" s="227"/>
    </row>
    <row r="15" spans="1:7" ht="24.75" customHeight="1">
      <c r="A15" s="40">
        <v>9</v>
      </c>
      <c r="B15" s="497" t="s">
        <v>548</v>
      </c>
      <c r="C15" s="222">
        <v>809</v>
      </c>
      <c r="D15" s="222">
        <v>51</v>
      </c>
      <c r="E15" s="221">
        <v>101</v>
      </c>
      <c r="F15" s="85">
        <f t="shared" si="0"/>
        <v>12.484548825710753</v>
      </c>
      <c r="G15" s="227">
        <f>D15/E15*100</f>
        <v>50.495049504950494</v>
      </c>
    </row>
    <row r="16" spans="1:7" ht="24.75" customHeight="1" thickBot="1">
      <c r="A16" s="32">
        <v>10</v>
      </c>
      <c r="B16" s="502" t="s">
        <v>560</v>
      </c>
      <c r="C16" s="262">
        <v>336</v>
      </c>
      <c r="D16" s="262">
        <v>0</v>
      </c>
      <c r="E16" s="262">
        <v>0</v>
      </c>
      <c r="F16" s="86">
        <v>0</v>
      </c>
      <c r="G16" s="260"/>
    </row>
    <row r="17" spans="1:7" ht="24.75" customHeight="1" thickBot="1" thickTop="1">
      <c r="A17" s="704" t="s">
        <v>539</v>
      </c>
      <c r="B17" s="705"/>
      <c r="C17" s="209">
        <f>SUM(C7:C16)</f>
        <v>23699</v>
      </c>
      <c r="D17" s="209">
        <f>SUM(D7:D16)</f>
        <v>68</v>
      </c>
      <c r="E17" s="209">
        <f>SUM(E7:E16)</f>
        <v>205</v>
      </c>
      <c r="F17" s="80">
        <f>E17/C17*100</f>
        <v>0.865015401493734</v>
      </c>
      <c r="G17" s="79">
        <f>D17/E17*100</f>
        <v>33.170731707317074</v>
      </c>
    </row>
    <row r="18" spans="1:7" s="33" customFormat="1" ht="18" customHeight="1">
      <c r="A18" s="648" t="s">
        <v>9</v>
      </c>
      <c r="B18" s="649"/>
      <c r="C18" s="649"/>
      <c r="D18" s="649"/>
      <c r="E18" s="649"/>
      <c r="F18" s="649"/>
      <c r="G18" s="649"/>
    </row>
    <row r="19" spans="1:7" s="13" customFormat="1" ht="9.75">
      <c r="A19" s="700" t="s">
        <v>50</v>
      </c>
      <c r="B19" s="700"/>
      <c r="C19" s="700"/>
      <c r="D19" s="700"/>
      <c r="E19" s="700"/>
      <c r="F19" s="700"/>
      <c r="G19" s="700"/>
    </row>
    <row r="20" s="13" customFormat="1" ht="9.75"/>
    <row r="21" spans="1:11" ht="13.5">
      <c r="A21" s="650" t="s">
        <v>325</v>
      </c>
      <c r="B21" s="650"/>
      <c r="C21" s="650"/>
      <c r="D21" s="650"/>
      <c r="E21" s="650"/>
      <c r="F21" s="650"/>
      <c r="G21" s="650"/>
      <c r="H21" s="121"/>
      <c r="I21" s="121"/>
      <c r="J21" s="121"/>
      <c r="K21" s="121"/>
    </row>
  </sheetData>
  <sheetProtection/>
  <mergeCells count="14">
    <mergeCell ref="A21:G21"/>
    <mergeCell ref="A1:G1"/>
    <mergeCell ref="A4:A5"/>
    <mergeCell ref="B4:B5"/>
    <mergeCell ref="C4:C5"/>
    <mergeCell ref="D4:D5"/>
    <mergeCell ref="E4:E5"/>
    <mergeCell ref="F4:F5"/>
    <mergeCell ref="G4:G5"/>
    <mergeCell ref="A2:G2"/>
    <mergeCell ref="A3:F3"/>
    <mergeCell ref="A19:G19"/>
    <mergeCell ref="A18:G18"/>
    <mergeCell ref="A17:B17"/>
  </mergeCells>
  <printOptions verticalCentered="1"/>
  <pageMargins left="0.9055118110236221" right="0.4330708661417323" top="0.5905511811023623" bottom="0.5118110236220472" header="0.5118110236220472" footer="0.5118110236220472"/>
  <pageSetup horizontalDpi="600" verticalDpi="600" orientation="landscape" paperSize="9" r:id="rId1"/>
  <colBreaks count="1" manualBreakCount="1">
    <brk id="7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andjelija.neskovic</cp:lastModifiedBy>
  <cp:lastPrinted>2015-07-20T14:00:16Z</cp:lastPrinted>
  <dcterms:created xsi:type="dcterms:W3CDTF">2001-11-26T11:42:29Z</dcterms:created>
  <dcterms:modified xsi:type="dcterms:W3CDTF">2015-07-20T14:02:41Z</dcterms:modified>
  <cp:category/>
  <cp:version/>
  <cp:contentType/>
  <cp:contentStatus/>
</cp:coreProperties>
</file>